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40" activeTab="0"/>
  </bookViews>
  <sheets>
    <sheet name="Linear" sheetId="1" r:id="rId1"/>
    <sheet name="1-stellig" sheetId="2" r:id="rId2"/>
  </sheets>
  <definedNames/>
  <calcPr fullCalcOnLoad="1"/>
</workbook>
</file>

<file path=xl/comments1.xml><?xml version="1.0" encoding="utf-8"?>
<comments xmlns="http://schemas.openxmlformats.org/spreadsheetml/2006/main">
  <authors>
    <author>Eberhard Sengpiel</author>
  </authors>
  <commentList>
    <comment ref="E4" authorId="0">
      <text>
        <r>
          <rPr>
            <b/>
            <sz val="8"/>
            <rFont val="Arial Narrow"/>
            <family val="2"/>
          </rPr>
          <t>Eingabe Mikrofonbasis a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Arial"/>
            <family val="2"/>
          </rPr>
          <t>Eingabe Abstand 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Eberhard Sengpiel</author>
  </authors>
  <commentList>
    <comment ref="E4" authorId="0">
      <text>
        <r>
          <rPr>
            <b/>
            <sz val="8"/>
            <rFont val="Arial Narrow"/>
            <family val="2"/>
          </rPr>
          <t>Eingabe Mikrofonbasis a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Arial Narrow"/>
            <family val="2"/>
          </rPr>
          <t>Eingabe Abstand d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<sst xmlns="http://schemas.openxmlformats.org/spreadsheetml/2006/main" count="31" uniqueCount="19">
  <si>
    <t>Lineare Klangkörper-Aufstellung. Genaue Berechnung.</t>
  </si>
  <si>
    <t>Eingabe Schallquellenabstand d:</t>
  </si>
  <si>
    <t>b = Gesamt-Hörereignisrichtung</t>
  </si>
  <si>
    <r>
      <t>q</t>
    </r>
    <r>
      <rPr>
        <sz val="10"/>
        <rFont val="Arial"/>
        <family val="0"/>
      </rPr>
      <t xml:space="preserve"> = Schalleinfallswinkel</t>
    </r>
  </si>
  <si>
    <t>q</t>
  </si>
  <si>
    <t>e1</t>
  </si>
  <si>
    <t>e2</t>
  </si>
  <si>
    <r>
      <t xml:space="preserve">D </t>
    </r>
    <r>
      <rPr>
        <sz val="11"/>
        <rFont val="Arial"/>
        <family val="2"/>
      </rPr>
      <t>t</t>
    </r>
  </si>
  <si>
    <r>
      <t xml:space="preserve">D </t>
    </r>
    <r>
      <rPr>
        <sz val="11"/>
        <rFont val="Arial"/>
        <family val="2"/>
      </rPr>
      <t>L</t>
    </r>
  </si>
  <si>
    <r>
      <t xml:space="preserve">        b2       +       b1       =       </t>
    </r>
    <r>
      <rPr>
        <b/>
        <sz val="11"/>
        <rFont val="Arial"/>
        <family val="2"/>
      </rPr>
      <t xml:space="preserve"> b</t>
    </r>
  </si>
  <si>
    <t>Eingabe Winkel-Feineinstellung:</t>
  </si>
  <si>
    <r>
      <t xml:space="preserve">        b2       +       b1       =        </t>
    </r>
    <r>
      <rPr>
        <b/>
        <sz val="11"/>
        <rFont val="Arial"/>
        <family val="2"/>
      </rPr>
      <t>b</t>
    </r>
  </si>
  <si>
    <r>
      <t xml:space="preserve">d = Abstand </t>
    </r>
    <r>
      <rPr>
        <sz val="10"/>
        <rFont val="Arial Narrow"/>
        <family val="2"/>
      </rPr>
      <t>Mikrofonsystem zur Schallquelle</t>
    </r>
  </si>
  <si>
    <t>Eingabe Mikrofonbasis a:</t>
  </si>
  <si>
    <t>Bestimmen der Hörereignisrichtung bei Laufzeit-Stereofonie 1                    sengpielaudio</t>
  </si>
  <si>
    <t>a = Mikrofonbasis</t>
  </si>
  <si>
    <t>Bestimmen der Hörereignisrichtung bei Laufzeit-Stereofonie 1           sengpielaudio</t>
  </si>
  <si>
    <r>
      <t xml:space="preserve">d = </t>
    </r>
    <r>
      <rPr>
        <sz val="10"/>
        <rFont val="Arial Narrow"/>
        <family val="2"/>
      </rPr>
      <t>Mikrofonsystem-Abstand zur Schallquelle</t>
    </r>
  </si>
  <si>
    <r>
      <t xml:space="preserve">Eine Mikrofonbasis von a = 0,488 m ergibt einen Aufnahmebereich 2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des Mikrofonsystems von +/-50° bei d = 1,50 m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</si>
</sst>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\ &quot;ms&quot;"/>
    <numFmt numFmtId="181" formatCode="0.0"/>
    <numFmt numFmtId="182" formatCode="0_ ;[Red]\-0\ "/>
    <numFmt numFmtId="183" formatCode="0.000&quot;ms&quot;"/>
    <numFmt numFmtId="184" formatCode="0.00\ &quot;%&quot;"/>
    <numFmt numFmtId="185" formatCode="0.00\ &quot;dB&quot;"/>
    <numFmt numFmtId="186" formatCode="0.0000\ &quot;m&quot;"/>
    <numFmt numFmtId="187" formatCode="0.00\ &quot;m&quot;"/>
    <numFmt numFmtId="188" formatCode="0.000\ &quot;m&quot;"/>
    <numFmt numFmtId="189" formatCode="0.0\ &quot;%&quot;"/>
    <numFmt numFmtId="190" formatCode="0.0\°"/>
    <numFmt numFmtId="191" formatCode="0.00\°"/>
    <numFmt numFmtId="192" formatCode="0.000\ &quot;%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Symbol"/>
      <family val="1"/>
    </font>
    <font>
      <sz val="11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5" fillId="0" borderId="1" xfId="0" applyNumberFormat="1" applyFont="1" applyFill="1" applyBorder="1" applyAlignment="1">
      <alignment horizontal="center"/>
    </xf>
    <xf numFmtId="189" fontId="5" fillId="0" borderId="1" xfId="0" applyNumberFormat="1" applyFont="1" applyFill="1" applyBorder="1" applyAlignment="1">
      <alignment horizontal="center"/>
    </xf>
    <xf numFmtId="189" fontId="5" fillId="0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187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84" fontId="5" fillId="0" borderId="4" xfId="0" applyNumberFormat="1" applyFont="1" applyFill="1" applyBorder="1" applyAlignment="1">
      <alignment horizontal="center"/>
    </xf>
    <xf numFmtId="184" fontId="5" fillId="0" borderId="4" xfId="0" applyNumberFormat="1" applyFont="1" applyFill="1" applyBorder="1" applyAlignment="1">
      <alignment horizontal="center"/>
    </xf>
    <xf numFmtId="185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89" fontId="5" fillId="0" borderId="4" xfId="0" applyNumberFormat="1" applyFont="1" applyFill="1" applyBorder="1" applyAlignment="1">
      <alignment horizontal="center"/>
    </xf>
    <xf numFmtId="189" fontId="5" fillId="0" borderId="4" xfId="0" applyNumberFormat="1" applyFont="1" applyFill="1" applyBorder="1" applyAlignment="1">
      <alignment horizontal="center"/>
    </xf>
    <xf numFmtId="188" fontId="0" fillId="2" borderId="6" xfId="0" applyNumberFormat="1" applyFill="1" applyBorder="1" applyAlignment="1">
      <alignment horizontal="center"/>
    </xf>
    <xf numFmtId="187" fontId="0" fillId="3" borderId="6" xfId="0" applyNumberFormat="1" applyFill="1" applyBorder="1" applyAlignment="1">
      <alignment horizontal="center"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191" fontId="5" fillId="5" borderId="6" xfId="0" applyNumberFormat="1" applyFont="1" applyFill="1" applyBorder="1" applyAlignment="1">
      <alignment horizontal="center"/>
    </xf>
    <xf numFmtId="187" fontId="0" fillId="2" borderId="6" xfId="0" applyNumberForma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K3" sqref="K3"/>
    </sheetView>
  </sheetViews>
  <sheetFormatPr defaultColWidth="11.421875" defaultRowHeight="12.75"/>
  <cols>
    <col min="1" max="1" width="5.7109375" style="0" customWidth="1"/>
    <col min="2" max="2" width="9.7109375" style="0" customWidth="1"/>
    <col min="3" max="6" width="10.7109375" style="0" customWidth="1"/>
    <col min="7" max="7" width="11.7109375" style="0" customWidth="1"/>
    <col min="8" max="8" width="11.7109375" style="1" customWidth="1"/>
    <col min="9" max="9" width="11.7109375" style="0" customWidth="1"/>
    <col min="10" max="11" width="10.7109375" style="0" customWidth="1"/>
  </cols>
  <sheetData>
    <row r="1" spans="2:10" ht="16.5" customHeight="1">
      <c r="B1" s="46" t="s">
        <v>14</v>
      </c>
      <c r="C1" s="47"/>
      <c r="D1" s="47"/>
      <c r="E1" s="47"/>
      <c r="F1" s="48"/>
      <c r="G1" s="49"/>
      <c r="H1" s="49"/>
      <c r="I1" s="49"/>
      <c r="J1" s="49"/>
    </row>
    <row r="2" spans="1:16" s="30" customFormat="1" ht="16.5" customHeight="1">
      <c r="A2"/>
      <c r="B2" s="46" t="s">
        <v>0</v>
      </c>
      <c r="C2" s="46"/>
      <c r="D2" s="46"/>
      <c r="E2" s="46"/>
      <c r="F2" s="46"/>
      <c r="G2" s="49"/>
      <c r="H2" s="49"/>
      <c r="I2" s="49"/>
      <c r="J2" s="49"/>
      <c r="K2"/>
      <c r="L2" s="22"/>
      <c r="M2" s="22"/>
      <c r="N2" s="22"/>
      <c r="O2" s="23"/>
      <c r="P2"/>
    </row>
    <row r="3" spans="2:8" ht="13.5" customHeight="1" thickBot="1">
      <c r="B3" s="29"/>
      <c r="C3" s="29"/>
      <c r="D3" s="29"/>
      <c r="E3" s="29"/>
      <c r="F3" s="29"/>
      <c r="H3"/>
    </row>
    <row r="4" spans="2:8" ht="13.5" thickBot="1">
      <c r="B4" s="22" t="s">
        <v>13</v>
      </c>
      <c r="C4" s="23"/>
      <c r="D4" s="22"/>
      <c r="E4" s="44">
        <v>0.488</v>
      </c>
      <c r="G4" t="s">
        <v>15</v>
      </c>
      <c r="H4"/>
    </row>
    <row r="5" spans="2:8" ht="13.5" thickBot="1">
      <c r="B5" s="1"/>
      <c r="C5" s="11"/>
      <c r="G5" t="s">
        <v>12</v>
      </c>
      <c r="H5"/>
    </row>
    <row r="6" spans="2:9" ht="13.5" customHeight="1" thickBot="1">
      <c r="B6" s="22" t="s">
        <v>1</v>
      </c>
      <c r="C6" s="22"/>
      <c r="D6" s="22"/>
      <c r="E6" s="45">
        <v>1.5</v>
      </c>
      <c r="G6" t="s">
        <v>2</v>
      </c>
      <c r="I6" s="1"/>
    </row>
    <row r="7" spans="7:9" ht="13.5" customHeight="1">
      <c r="G7" s="31" t="s">
        <v>3</v>
      </c>
      <c r="I7" s="1"/>
    </row>
    <row r="8" spans="2:9" ht="13.5" customHeight="1">
      <c r="B8" s="2" t="s">
        <v>4</v>
      </c>
      <c r="C8" s="3" t="s">
        <v>5</v>
      </c>
      <c r="D8" s="4" t="s">
        <v>6</v>
      </c>
      <c r="E8" s="2" t="s">
        <v>7</v>
      </c>
      <c r="F8" s="35" t="s">
        <v>8</v>
      </c>
      <c r="G8" s="41" t="s">
        <v>9</v>
      </c>
      <c r="H8" s="40"/>
      <c r="I8" s="36"/>
    </row>
    <row r="9" spans="2:9" ht="13.5" customHeight="1">
      <c r="B9" s="5">
        <v>0</v>
      </c>
      <c r="C9" s="10">
        <f aca="true" t="shared" si="0" ref="C9:C27">SQRT($E$6^2+($E$4/2+$E$6*TAN($B9*PI()/180))^2)</f>
        <v>1.5197157628977862</v>
      </c>
      <c r="D9" s="10">
        <f aca="true" t="shared" si="1" ref="D9:D27">SQRT($E$6^2+($E$4/2-$E$6*TAN($B9*PI()/180))^2)</f>
        <v>1.5197157628977862</v>
      </c>
      <c r="E9" s="8">
        <f>(C9-D9)/343*1000</f>
        <v>0</v>
      </c>
      <c r="F9" s="39">
        <f>20*LOG(C9/D9)</f>
        <v>0</v>
      </c>
      <c r="G9" s="37">
        <f>IF((21.090084*E9^4-61.293151*E9^3+17.099029*E9*E9+107.74868*E9)&gt;=100.1,100,(21.090084*E9^4-61.293151*E9^3+17.099029*E9*E9+107.74868*E9))</f>
        <v>0</v>
      </c>
      <c r="H9" s="37">
        <f>IF((1.729349556*10^-4*F9^4-4.932667998*10^-3*F9^3-0.1485249855*F9*F9+8.818633058*F9)&gt;=100.1,100,(1.729349556*10^-4*F9^4-4.932667998*10^-3*F9^3-0.1485249855*F9*F9+8.818633058*F9))</f>
        <v>0</v>
      </c>
      <c r="I9" s="38">
        <f>IF((G9+H9)&gt;=100.1,100,(G9+H9))</f>
        <v>0</v>
      </c>
    </row>
    <row r="10" spans="2:9" ht="13.5" customHeight="1">
      <c r="B10" s="5">
        <v>5</v>
      </c>
      <c r="C10" s="10">
        <f t="shared" si="0"/>
        <v>1.546221135786686</v>
      </c>
      <c r="D10" s="10">
        <f t="shared" si="1"/>
        <v>1.5042328268428118</v>
      </c>
      <c r="E10" s="8">
        <f aca="true" t="shared" si="2" ref="E10:E27">(C10-D10)/343*1000</f>
        <v>0.12241489488009963</v>
      </c>
      <c r="F10" s="6">
        <f aca="true" t="shared" si="3" ref="F10:F27">20*LOG(C10/D10)</f>
        <v>0.23913086877948475</v>
      </c>
      <c r="G10" s="9">
        <f aca="true" t="shared" si="4" ref="G10:G27">IF((21.090084*E10^4-61.293151*E10^3+17.099029*E10*E10+107.74868*E10)&gt;=100.1,100,(21.090084*E10^4-61.293151*E10^3+17.099029*E10*E10+107.74868*E10))</f>
        <v>13.338576854242458</v>
      </c>
      <c r="H10" s="9">
        <f aca="true" t="shared" si="5" ref="H10:H27">IF((1.729349556*10^-4*F10^4-4.932667998*10^-3*F10^3-0.1485249855*F10*F10+8.818633058*F10)&gt;=100.1,100,(1.729349556*10^-4*F10^4-4.932667998*10^-3*F10^3-0.1485249855*F10*F10+8.818633058*F10))</f>
        <v>2.100247309770661</v>
      </c>
      <c r="I10" s="7">
        <f aca="true" t="shared" si="6" ref="I10:I27">IF((G10+H10)&gt;=100.1,100,(G10+H10))</f>
        <v>15.43882416401312</v>
      </c>
    </row>
    <row r="11" spans="2:9" ht="13.5" customHeight="1">
      <c r="B11" s="5">
        <v>10</v>
      </c>
      <c r="C11" s="10">
        <f t="shared" si="0"/>
        <v>1.5838442345008437</v>
      </c>
      <c r="D11" s="10">
        <f t="shared" si="1"/>
        <v>1.5001399466064396</v>
      </c>
      <c r="E11" s="8">
        <f t="shared" si="2"/>
        <v>0.24403582476502653</v>
      </c>
      <c r="F11" s="6">
        <f t="shared" si="3"/>
        <v>0.47161384326866534</v>
      </c>
      <c r="G11" s="9">
        <f t="shared" si="4"/>
        <v>26.49685858408701</v>
      </c>
      <c r="H11" s="9">
        <f t="shared" si="5"/>
        <v>4.1254456956386205</v>
      </c>
      <c r="I11" s="7">
        <f t="shared" si="6"/>
        <v>30.622304279725633</v>
      </c>
    </row>
    <row r="12" spans="2:9" ht="13.5" customHeight="1">
      <c r="B12" s="5">
        <f aca="true" t="shared" si="7" ref="B12:B26">B11+5</f>
        <v>15</v>
      </c>
      <c r="C12" s="10">
        <f t="shared" si="0"/>
        <v>1.633161823194409</v>
      </c>
      <c r="D12" s="10">
        <f t="shared" si="1"/>
        <v>1.5082903974435833</v>
      </c>
      <c r="E12" s="8">
        <f t="shared" si="2"/>
        <v>0.3640566348420573</v>
      </c>
      <c r="F12" s="6">
        <f t="shared" si="3"/>
        <v>0.6908850636971658</v>
      </c>
      <c r="G12" s="9">
        <f t="shared" si="4"/>
        <v>38.905891299722654</v>
      </c>
      <c r="H12" s="9">
        <f t="shared" si="5"/>
        <v>6.020180324924599</v>
      </c>
      <c r="I12" s="7">
        <f t="shared" si="6"/>
        <v>44.92607162464725</v>
      </c>
    </row>
    <row r="13" spans="2:9" ht="13.5" customHeight="1">
      <c r="B13" s="5">
        <f t="shared" si="7"/>
        <v>20</v>
      </c>
      <c r="C13" s="10">
        <f t="shared" si="0"/>
        <v>1.6952962741669662</v>
      </c>
      <c r="D13" s="10">
        <f t="shared" si="1"/>
        <v>1.5300905313865178</v>
      </c>
      <c r="E13" s="8">
        <f t="shared" si="2"/>
        <v>0.48164939586136535</v>
      </c>
      <c r="F13" s="6">
        <f t="shared" si="3"/>
        <v>0.8905695984399187</v>
      </c>
      <c r="G13" s="9">
        <f t="shared" si="4"/>
        <v>50.15019086457384</v>
      </c>
      <c r="H13" s="9">
        <f t="shared" si="5"/>
        <v>7.73243394721534</v>
      </c>
      <c r="I13" s="7">
        <f t="shared" si="6"/>
        <v>57.88262481178918</v>
      </c>
    </row>
    <row r="14" spans="2:9" ht="13.5" customHeight="1">
      <c r="B14" s="5">
        <f t="shared" si="7"/>
        <v>25</v>
      </c>
      <c r="C14" s="10">
        <f t="shared" si="0"/>
        <v>1.772038255199632</v>
      </c>
      <c r="D14" s="10">
        <f t="shared" si="1"/>
        <v>1.5676240513439563</v>
      </c>
      <c r="E14" s="8">
        <f t="shared" si="2"/>
        <v>0.5959597780048856</v>
      </c>
      <c r="F14" s="6">
        <f t="shared" si="3"/>
        <v>1.0646235053720106</v>
      </c>
      <c r="G14" s="9">
        <f t="shared" si="4"/>
        <v>59.97363470613679</v>
      </c>
      <c r="H14" s="9">
        <f t="shared" si="5"/>
        <v>9.214452436303537</v>
      </c>
      <c r="I14" s="7">
        <f t="shared" si="6"/>
        <v>69.18808714244032</v>
      </c>
    </row>
    <row r="15" spans="2:9" ht="13.5" customHeight="1">
      <c r="B15" s="5">
        <f t="shared" si="7"/>
        <v>30</v>
      </c>
      <c r="C15" s="10">
        <f t="shared" si="0"/>
        <v>1.8660536961852963</v>
      </c>
      <c r="D15" s="10">
        <f t="shared" si="1"/>
        <v>1.6238582459541206</v>
      </c>
      <c r="E15" s="8">
        <f t="shared" si="2"/>
        <v>0.7061091843474507</v>
      </c>
      <c r="F15" s="6">
        <f t="shared" si="3"/>
        <v>1.2075204305730438</v>
      </c>
      <c r="G15" s="9">
        <f t="shared" si="4"/>
        <v>68.27175828786905</v>
      </c>
      <c r="H15" s="9">
        <f t="shared" si="5"/>
        <v>10.42379723725005</v>
      </c>
      <c r="I15" s="7">
        <f t="shared" si="6"/>
        <v>78.69555552511909</v>
      </c>
    </row>
    <row r="16" spans="2:9" ht="13.5" customHeight="1">
      <c r="B16" s="5">
        <f t="shared" si="7"/>
        <v>35</v>
      </c>
      <c r="C16" s="10">
        <f t="shared" si="0"/>
        <v>1.9812222894572777</v>
      </c>
      <c r="D16" s="10">
        <f t="shared" si="1"/>
        <v>1.7029791320809902</v>
      </c>
      <c r="E16" s="8">
        <f t="shared" si="2"/>
        <v>0.8112045404556489</v>
      </c>
      <c r="F16" s="6">
        <f t="shared" si="3"/>
        <v>1.3144775811261913</v>
      </c>
      <c r="G16" s="9">
        <f t="shared" si="4"/>
        <v>75.07176585511127</v>
      </c>
      <c r="H16" s="9">
        <f t="shared" si="5"/>
        <v>11.324579468963893</v>
      </c>
      <c r="I16" s="7">
        <f t="shared" si="6"/>
        <v>86.39634532407516</v>
      </c>
    </row>
    <row r="17" spans="2:9" ht="13.5" customHeight="1">
      <c r="B17" s="5">
        <f t="shared" si="7"/>
        <v>40</v>
      </c>
      <c r="C17" s="10">
        <f t="shared" si="0"/>
        <v>2.1231946118681457</v>
      </c>
      <c r="D17" s="10">
        <f t="shared" si="1"/>
        <v>1.8109427102540785</v>
      </c>
      <c r="E17" s="8">
        <f t="shared" si="2"/>
        <v>0.9103553982917413</v>
      </c>
      <c r="F17" s="6">
        <f t="shared" si="3"/>
        <v>1.3817018380812038</v>
      </c>
      <c r="G17" s="9">
        <f t="shared" si="4"/>
        <v>80.50260503703329</v>
      </c>
      <c r="H17" s="9">
        <f t="shared" si="5"/>
        <v>11.888791324054697</v>
      </c>
      <c r="I17" s="7">
        <f t="shared" si="6"/>
        <v>92.39139636108798</v>
      </c>
    </row>
    <row r="18" spans="2:9" ht="13.5" customHeight="1">
      <c r="B18" s="5">
        <f t="shared" si="7"/>
        <v>45</v>
      </c>
      <c r="C18" s="10">
        <f t="shared" si="0"/>
        <v>2.300333888808318</v>
      </c>
      <c r="D18" s="10">
        <f t="shared" si="1"/>
        <v>1.9564089552033848</v>
      </c>
      <c r="E18" s="8">
        <f t="shared" si="2"/>
        <v>1.0026965994312917</v>
      </c>
      <c r="F18" s="6">
        <f t="shared" si="3"/>
        <v>1.406624709571631</v>
      </c>
      <c r="G18" s="9">
        <f t="shared" si="4"/>
        <v>84.75876014153926</v>
      </c>
      <c r="H18" s="9">
        <f t="shared" si="5"/>
        <v>12.09758537222177</v>
      </c>
      <c r="I18" s="7">
        <f t="shared" si="6"/>
        <v>96.85634551376103</v>
      </c>
    </row>
    <row r="19" spans="2:9" ht="13.5" customHeight="1">
      <c r="B19" s="5">
        <f t="shared" si="7"/>
        <v>50</v>
      </c>
      <c r="C19" s="10">
        <f t="shared" si="0"/>
        <v>2.525375622965161</v>
      </c>
      <c r="D19" s="10">
        <f t="shared" si="1"/>
        <v>2.152392802791524</v>
      </c>
      <c r="E19" s="8">
        <f t="shared" si="2"/>
        <v>1.0874134698939866</v>
      </c>
      <c r="F19" s="6">
        <f t="shared" si="3"/>
        <v>1.3880890560673866</v>
      </c>
      <c r="G19" s="9">
        <f t="shared" si="4"/>
        <v>88.06254851636282</v>
      </c>
      <c r="H19" s="9">
        <f t="shared" si="5"/>
        <v>11.942320717645806</v>
      </c>
      <c r="I19" s="7">
        <f t="shared" si="6"/>
        <v>100.00486923400862</v>
      </c>
    </row>
    <row r="20" spans="2:9" ht="13.5" customHeight="1">
      <c r="B20" s="5">
        <f t="shared" si="7"/>
        <v>55</v>
      </c>
      <c r="C20" s="10">
        <f t="shared" si="0"/>
        <v>2.8185200871288014</v>
      </c>
      <c r="D20" s="10">
        <f t="shared" si="1"/>
        <v>2.4193484246131414</v>
      </c>
      <c r="E20" s="8">
        <f t="shared" si="2"/>
        <v>1.163765779929038</v>
      </c>
      <c r="F20" s="6">
        <f t="shared" si="3"/>
        <v>1.3264543228149845</v>
      </c>
      <c r="G20" s="9">
        <f t="shared" si="4"/>
        <v>90.63011297801302</v>
      </c>
      <c r="H20" s="9">
        <f t="shared" si="5"/>
        <v>11.425210195959746</v>
      </c>
      <c r="I20" s="7">
        <f t="shared" si="6"/>
        <v>100</v>
      </c>
    </row>
    <row r="21" spans="2:9" ht="13.5" customHeight="1">
      <c r="B21" s="5">
        <f t="shared" si="7"/>
        <v>60</v>
      </c>
      <c r="C21" s="10">
        <f t="shared" si="0"/>
        <v>3.2136267971157464</v>
      </c>
      <c r="D21" s="10">
        <f t="shared" si="1"/>
        <v>2.7913571625393225</v>
      </c>
      <c r="E21" s="8">
        <f t="shared" si="2"/>
        <v>1.231106806345259</v>
      </c>
      <c r="F21" s="6">
        <f t="shared" si="3"/>
        <v>1.2236006162764765</v>
      </c>
      <c r="G21" s="9">
        <f t="shared" si="4"/>
        <v>92.64561823203236</v>
      </c>
      <c r="H21" s="9">
        <f t="shared" si="5"/>
        <v>10.559464600836991</v>
      </c>
      <c r="I21" s="7">
        <f t="shared" si="6"/>
        <v>100</v>
      </c>
    </row>
    <row r="22" spans="2:9" ht="13.5" customHeight="1">
      <c r="B22" s="5">
        <f t="shared" si="7"/>
        <v>65</v>
      </c>
      <c r="C22" s="10">
        <f t="shared" si="0"/>
        <v>3.7718513243589182</v>
      </c>
      <c r="D22" s="10">
        <f t="shared" si="1"/>
        <v>3.3297603939986633</v>
      </c>
      <c r="E22" s="8">
        <f t="shared" si="2"/>
        <v>1.2888948407004517</v>
      </c>
      <c r="F22" s="6">
        <f t="shared" si="3"/>
        <v>1.0828316497389754</v>
      </c>
      <c r="G22" s="9">
        <f t="shared" si="4"/>
        <v>94.24641336164704</v>
      </c>
      <c r="H22" s="9">
        <f t="shared" si="5"/>
        <v>9.368920824437176</v>
      </c>
      <c r="I22" s="7">
        <f t="shared" si="6"/>
        <v>100</v>
      </c>
    </row>
    <row r="23" spans="2:9" ht="13.5" customHeight="1">
      <c r="B23" s="5">
        <f t="shared" si="7"/>
        <v>70</v>
      </c>
      <c r="C23" s="10">
        <f t="shared" si="0"/>
        <v>4.61574607777227</v>
      </c>
      <c r="D23" s="10">
        <f t="shared" si="1"/>
        <v>4.1572593030010205</v>
      </c>
      <c r="E23" s="8">
        <f t="shared" si="2"/>
        <v>1.3366961363593282</v>
      </c>
      <c r="F23" s="6">
        <f t="shared" si="3"/>
        <v>0.9086959096706305</v>
      </c>
      <c r="G23" s="9">
        <f t="shared" si="4"/>
        <v>95.5195853021084</v>
      </c>
      <c r="H23" s="9">
        <f t="shared" si="5"/>
        <v>7.887231265325273</v>
      </c>
      <c r="I23" s="7">
        <f t="shared" si="6"/>
        <v>100</v>
      </c>
    </row>
    <row r="24" spans="2:9" ht="13.5" customHeight="1">
      <c r="B24" s="5">
        <f t="shared" si="7"/>
        <v>75</v>
      </c>
      <c r="C24" s="10">
        <f t="shared" si="0"/>
        <v>6.031571475101685</v>
      </c>
      <c r="D24" s="10">
        <f t="shared" si="1"/>
        <v>5.560227700101811</v>
      </c>
      <c r="E24" s="8">
        <f t="shared" si="2"/>
        <v>1.3741801020404467</v>
      </c>
      <c r="F24" s="6">
        <f t="shared" si="3"/>
        <v>0.7067580331677598</v>
      </c>
      <c r="G24" s="9">
        <f t="shared" si="4"/>
        <v>96.5080935532277</v>
      </c>
      <c r="H24" s="9">
        <f t="shared" si="5"/>
        <v>6.156752263758489</v>
      </c>
      <c r="I24" s="7">
        <f t="shared" si="6"/>
        <v>100</v>
      </c>
    </row>
    <row r="25" spans="2:9" ht="13.5" customHeight="1">
      <c r="B25" s="5">
        <f t="shared" si="7"/>
        <v>80</v>
      </c>
      <c r="C25" s="10">
        <f t="shared" si="0"/>
        <v>8.878549916309215</v>
      </c>
      <c r="D25" s="10">
        <f t="shared" si="1"/>
        <v>8.397969518429681</v>
      </c>
      <c r="E25" s="8">
        <f t="shared" si="2"/>
        <v>1.4011090317187567</v>
      </c>
      <c r="F25" s="6">
        <f t="shared" si="3"/>
        <v>0.4833549343570417</v>
      </c>
      <c r="G25" s="9">
        <f t="shared" si="4"/>
        <v>97.22313762769116</v>
      </c>
      <c r="H25" s="9">
        <f t="shared" si="5"/>
        <v>4.227282021756445</v>
      </c>
      <c r="I25" s="7">
        <f t="shared" si="6"/>
        <v>100</v>
      </c>
    </row>
    <row r="26" spans="2:9" ht="13.5" customHeight="1">
      <c r="B26" s="5">
        <f t="shared" si="7"/>
        <v>85</v>
      </c>
      <c r="C26" s="10">
        <f t="shared" si="0"/>
        <v>17.453654330377532</v>
      </c>
      <c r="D26" s="10">
        <f t="shared" si="1"/>
        <v>16.967511688903112</v>
      </c>
      <c r="E26" s="8">
        <f t="shared" si="2"/>
        <v>1.4173254853481616</v>
      </c>
      <c r="F26" s="6">
        <f t="shared" si="3"/>
        <v>0.24536426930050106</v>
      </c>
      <c r="G26" s="9">
        <f t="shared" si="4"/>
        <v>97.65882568174948</v>
      </c>
      <c r="H26" s="9">
        <f t="shared" si="5"/>
        <v>2.1547634763502344</v>
      </c>
      <c r="I26" s="7">
        <f t="shared" si="6"/>
        <v>99.81358915809972</v>
      </c>
    </row>
    <row r="27" spans="2:9" ht="13.5" customHeight="1">
      <c r="B27" s="5">
        <f>B26+4.9</f>
        <v>89.9</v>
      </c>
      <c r="C27" s="24">
        <f t="shared" si="0"/>
        <v>859.6811286571984</v>
      </c>
      <c r="D27" s="24">
        <f t="shared" si="1"/>
        <v>859.1931294004647</v>
      </c>
      <c r="E27" s="8">
        <f t="shared" si="2"/>
        <v>1.4227383578242019</v>
      </c>
      <c r="F27" s="6">
        <f t="shared" si="3"/>
        <v>0.004931957973609605</v>
      </c>
      <c r="G27" s="9">
        <f t="shared" si="4"/>
        <v>97.80543047146708</v>
      </c>
      <c r="H27" s="9">
        <f t="shared" si="5"/>
        <v>0.04348951428223396</v>
      </c>
      <c r="I27" s="7">
        <f t="shared" si="6"/>
        <v>97.8489199857493</v>
      </c>
    </row>
    <row r="28" ht="13.5" customHeight="1">
      <c r="H28"/>
    </row>
    <row r="29" spans="2:16" ht="13.5" customHeight="1" thickBot="1">
      <c r="B29" s="28" t="s">
        <v>10</v>
      </c>
      <c r="H29"/>
      <c r="L29" s="13"/>
      <c r="M29" s="13"/>
      <c r="N29" s="13"/>
      <c r="O29" s="13"/>
      <c r="P29" s="12"/>
    </row>
    <row r="30" spans="2:16" ht="13.5" customHeight="1" thickBot="1">
      <c r="B30" s="50">
        <v>50</v>
      </c>
      <c r="H30"/>
      <c r="L30" s="13"/>
      <c r="M30" s="13"/>
      <c r="N30" s="13"/>
      <c r="O30" s="13"/>
      <c r="P30" s="12"/>
    </row>
    <row r="31" spans="8:16" ht="12.75">
      <c r="H31"/>
      <c r="L31" s="13"/>
      <c r="M31" s="13"/>
      <c r="N31" s="13"/>
      <c r="O31" s="13"/>
      <c r="P31" s="12"/>
    </row>
    <row r="32" spans="2:16" ht="13.5" customHeight="1">
      <c r="B32" s="27">
        <f>$B30</f>
        <v>50</v>
      </c>
      <c r="C32" s="24">
        <f>SQRT($E$6^2+($E$4/2+$E$6*TAN($B32*PI()/180))^2)</f>
        <v>2.525375622965161</v>
      </c>
      <c r="D32" s="24">
        <f>SQRT($E$6^2+($E$4/2-$E$6*TAN($B32*PI()/180))^2)</f>
        <v>2.152392802791524</v>
      </c>
      <c r="E32" s="8">
        <f>(C32-D32)/343*1000</f>
        <v>1.0874134698939866</v>
      </c>
      <c r="F32" s="6">
        <f>20*LOG(C32/D32)</f>
        <v>1.3880890560673866</v>
      </c>
      <c r="G32" s="33">
        <f>21.090084*E32^4-61.293151*E32^3+17.099029*E32*E32+107.74868*E32</f>
        <v>88.06254851636282</v>
      </c>
      <c r="H32" s="33">
        <f>1.729349556*10^-4*F32^4-4.932667998*10^-3*F32^3-0.1485249855*F32*F32+8.818633058*F32</f>
        <v>11.942320717645806</v>
      </c>
      <c r="I32" s="34">
        <f>G32+H32</f>
        <v>100.00486923400862</v>
      </c>
      <c r="L32" s="14"/>
      <c r="M32" s="14"/>
      <c r="N32" s="15"/>
      <c r="O32" s="15"/>
      <c r="P32" s="15"/>
    </row>
    <row r="33" spans="8:16" ht="13.5" customHeight="1">
      <c r="H33"/>
      <c r="L33" s="17"/>
      <c r="M33" s="18"/>
      <c r="N33" s="19"/>
      <c r="O33" s="19"/>
      <c r="P33" s="20"/>
    </row>
    <row r="34" spans="2:16" ht="13.5" customHeight="1">
      <c r="B34" t="s">
        <v>18</v>
      </c>
      <c r="H34"/>
      <c r="L34" s="17"/>
      <c r="M34" s="18"/>
      <c r="N34" s="20"/>
      <c r="O34" s="20"/>
      <c r="P34" s="20"/>
    </row>
    <row r="35" spans="8:16" ht="13.5" customHeight="1">
      <c r="H35"/>
      <c r="L35" s="17"/>
      <c r="M35" s="18"/>
      <c r="N35" s="20"/>
      <c r="O35" s="20"/>
      <c r="P35" s="20"/>
    </row>
    <row r="36" spans="9:16" ht="13.5" customHeight="1">
      <c r="I36" s="16"/>
      <c r="J36" s="21"/>
      <c r="K36" s="21"/>
      <c r="L36" s="17"/>
      <c r="M36" s="18"/>
      <c r="N36" s="20"/>
      <c r="O36" s="20"/>
      <c r="P36" s="20"/>
    </row>
    <row r="37" spans="9:16" ht="13.5" customHeight="1">
      <c r="I37" s="16"/>
      <c r="J37" s="21"/>
      <c r="K37" s="21"/>
      <c r="L37" s="17"/>
      <c r="M37" s="18"/>
      <c r="N37" s="20"/>
      <c r="O37" s="20"/>
      <c r="P37" s="20"/>
    </row>
    <row r="38" spans="9:16" ht="14.25">
      <c r="I38" s="16"/>
      <c r="J38" s="21"/>
      <c r="K38" s="21"/>
      <c r="L38" s="17"/>
      <c r="M38" s="18"/>
      <c r="N38" s="20"/>
      <c r="O38" s="20"/>
      <c r="P38" s="20"/>
    </row>
    <row r="39" spans="9:16" ht="14.25">
      <c r="I39" s="16"/>
      <c r="J39" s="21"/>
      <c r="K39" s="21"/>
      <c r="L39" s="17"/>
      <c r="M39" s="18"/>
      <c r="N39" s="20"/>
      <c r="O39" s="20"/>
      <c r="P39" s="20"/>
    </row>
    <row r="40" spans="9:16" ht="14.25">
      <c r="I40" s="16"/>
      <c r="J40" s="21"/>
      <c r="K40" s="21"/>
      <c r="L40" s="17"/>
      <c r="M40" s="18"/>
      <c r="N40" s="20"/>
      <c r="O40" s="20"/>
      <c r="P40" s="20"/>
    </row>
    <row r="41" spans="9:16" ht="14.25">
      <c r="I41" s="16"/>
      <c r="J41" s="21"/>
      <c r="K41" s="21"/>
      <c r="L41" s="17"/>
      <c r="M41" s="18"/>
      <c r="N41" s="20"/>
      <c r="O41" s="20"/>
      <c r="P41" s="20"/>
    </row>
    <row r="42" spans="9:16" ht="14.25">
      <c r="I42" s="16"/>
      <c r="J42" s="21"/>
      <c r="K42" s="21"/>
      <c r="L42" s="17"/>
      <c r="M42" s="18"/>
      <c r="N42" s="20"/>
      <c r="O42" s="20"/>
      <c r="P42" s="20"/>
    </row>
    <row r="43" spans="9:16" ht="14.25">
      <c r="I43" s="16"/>
      <c r="J43" s="21"/>
      <c r="K43" s="21"/>
      <c r="L43" s="17"/>
      <c r="M43" s="18"/>
      <c r="N43" s="20"/>
      <c r="O43" s="20"/>
      <c r="P43" s="20"/>
    </row>
    <row r="44" spans="9:16" ht="14.25">
      <c r="I44" s="16"/>
      <c r="J44" s="21"/>
      <c r="K44" s="21"/>
      <c r="L44" s="17"/>
      <c r="M44" s="18"/>
      <c r="N44" s="20"/>
      <c r="O44" s="20"/>
      <c r="P44" s="20"/>
    </row>
    <row r="45" spans="9:16" ht="14.25">
      <c r="I45" s="16"/>
      <c r="J45" s="21"/>
      <c r="K45" s="21"/>
      <c r="L45" s="17"/>
      <c r="M45" s="18"/>
      <c r="N45" s="20"/>
      <c r="O45" s="20"/>
      <c r="P45" s="20"/>
    </row>
    <row r="46" spans="9:16" ht="14.25">
      <c r="I46" s="16"/>
      <c r="J46" s="21"/>
      <c r="K46" s="21"/>
      <c r="L46" s="17"/>
      <c r="M46" s="18"/>
      <c r="N46" s="20"/>
      <c r="O46" s="20"/>
      <c r="P46" s="20"/>
    </row>
    <row r="47" spans="9:16" ht="14.25">
      <c r="I47" s="16"/>
      <c r="J47" s="21"/>
      <c r="K47" s="21"/>
      <c r="L47" s="17"/>
      <c r="M47" s="18"/>
      <c r="N47" s="20"/>
      <c r="O47" s="20"/>
      <c r="P47" s="20"/>
    </row>
    <row r="48" spans="9:16" ht="14.25">
      <c r="I48" s="16"/>
      <c r="J48" s="21"/>
      <c r="K48" s="21"/>
      <c r="L48" s="17"/>
      <c r="M48" s="18"/>
      <c r="N48" s="20"/>
      <c r="O48" s="20"/>
      <c r="P48" s="20"/>
    </row>
    <row r="49" spans="9:16" ht="14.25">
      <c r="I49" s="16"/>
      <c r="J49" s="21"/>
      <c r="K49" s="21"/>
      <c r="L49" s="17"/>
      <c r="M49" s="18"/>
      <c r="N49" s="20"/>
      <c r="O49" s="20"/>
      <c r="P49" s="20"/>
    </row>
    <row r="50" spans="9:16" ht="14.25">
      <c r="I50" s="16"/>
      <c r="J50" s="21"/>
      <c r="K50" s="21"/>
      <c r="L50" s="17"/>
      <c r="M50" s="18"/>
      <c r="N50" s="20"/>
      <c r="O50" s="20"/>
      <c r="P50" s="20"/>
    </row>
    <row r="51" spans="9:16" ht="14.25">
      <c r="I51" s="16"/>
      <c r="J51" s="21"/>
      <c r="K51" s="21"/>
      <c r="L51" s="17"/>
      <c r="M51" s="18"/>
      <c r="N51" s="20"/>
      <c r="O51" s="20"/>
      <c r="P51" s="20"/>
    </row>
  </sheetData>
  <printOptions gridLines="1"/>
  <pageMargins left="0.75" right="0.75" top="1" bottom="1" header="0.511811023" footer="0.511811023"/>
  <pageSetup horizontalDpi="360" verticalDpi="360" orientation="portrait" paperSize="9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J4" sqref="J4"/>
    </sheetView>
  </sheetViews>
  <sheetFormatPr defaultColWidth="11.421875" defaultRowHeight="12.75"/>
  <cols>
    <col min="1" max="1" width="5.7109375" style="0" customWidth="1"/>
    <col min="2" max="2" width="9.7109375" style="0" customWidth="1"/>
    <col min="3" max="3" width="10.7109375" style="0" customWidth="1"/>
    <col min="4" max="4" width="10.8515625" style="0" customWidth="1"/>
    <col min="5" max="6" width="10.7109375" style="0" customWidth="1"/>
    <col min="7" max="9" width="11.7109375" style="0" customWidth="1"/>
    <col min="10" max="11" width="10.7109375" style="0" customWidth="1"/>
  </cols>
  <sheetData>
    <row r="1" spans="2:10" ht="16.5" customHeight="1">
      <c r="B1" s="46" t="s">
        <v>16</v>
      </c>
      <c r="C1" s="47"/>
      <c r="D1" s="47"/>
      <c r="E1" s="47"/>
      <c r="F1" s="48"/>
      <c r="G1" s="49"/>
      <c r="H1" s="49"/>
      <c r="I1" s="49"/>
      <c r="J1" s="49"/>
    </row>
    <row r="2" spans="2:10" ht="16.5" customHeight="1">
      <c r="B2" s="46" t="s">
        <v>0</v>
      </c>
      <c r="C2" s="46"/>
      <c r="D2" s="46"/>
      <c r="E2" s="46"/>
      <c r="F2" s="46"/>
      <c r="G2" s="49"/>
      <c r="H2" s="49"/>
      <c r="I2" s="49"/>
      <c r="J2" s="49"/>
    </row>
    <row r="3" spans="2:6" ht="13.5" customHeight="1" thickBot="1">
      <c r="B3" s="29"/>
      <c r="C3" s="29"/>
      <c r="D3" s="29"/>
      <c r="E3" s="29"/>
      <c r="F3" s="29"/>
    </row>
    <row r="4" spans="2:7" ht="13.5" thickBot="1">
      <c r="B4" s="22" t="s">
        <v>13</v>
      </c>
      <c r="C4" s="1"/>
      <c r="E4" s="51">
        <v>0.3</v>
      </c>
      <c r="G4" t="s">
        <v>15</v>
      </c>
    </row>
    <row r="5" spans="2:7" ht="13.5" thickBot="1">
      <c r="B5" s="1"/>
      <c r="C5" s="11"/>
      <c r="G5" t="s">
        <v>17</v>
      </c>
    </row>
    <row r="6" spans="2:8" ht="13.5" thickBot="1">
      <c r="B6" s="22" t="s">
        <v>1</v>
      </c>
      <c r="E6" s="45">
        <v>1.5</v>
      </c>
      <c r="G6" t="s">
        <v>2</v>
      </c>
      <c r="H6" s="1"/>
    </row>
    <row r="7" spans="7:8" ht="13.5" customHeight="1">
      <c r="G7" s="31" t="s">
        <v>3</v>
      </c>
      <c r="H7" s="1"/>
    </row>
    <row r="8" spans="2:9" ht="13.5" customHeight="1">
      <c r="B8" s="2" t="s">
        <v>4</v>
      </c>
      <c r="C8" s="3" t="s">
        <v>5</v>
      </c>
      <c r="D8" s="4" t="s">
        <v>6</v>
      </c>
      <c r="E8" s="2" t="s">
        <v>7</v>
      </c>
      <c r="F8" s="35" t="s">
        <v>8</v>
      </c>
      <c r="G8" s="41" t="s">
        <v>11</v>
      </c>
      <c r="H8" s="40"/>
      <c r="I8" s="36"/>
    </row>
    <row r="9" spans="2:9" ht="13.5" customHeight="1">
      <c r="B9" s="5">
        <v>0</v>
      </c>
      <c r="C9" s="24">
        <f aca="true" t="shared" si="0" ref="C9:C27">SQRT($E$6^2+($E$4/2+$E$6*TAN($B9*PI()/180))^2)</f>
        <v>1.5074813431681335</v>
      </c>
      <c r="D9" s="24">
        <f aca="true" t="shared" si="1" ref="D9:D27">SQRT($E$6^2+($E$4/2-$E$6*TAN($B9*PI()/180))^2)</f>
        <v>1.5074813431681335</v>
      </c>
      <c r="E9" s="8">
        <f>(C9-D9)/343*1000</f>
        <v>0</v>
      </c>
      <c r="F9" s="6">
        <f>20*LOG(C9/D9)</f>
        <v>0</v>
      </c>
      <c r="G9" s="42">
        <f>IF((21.090084*E9^4-61.293151*E9^3+17.099029*E9*E9+107.74868*E9)&gt;=100.1,100,(21.090084*E9^4-61.293151*E9^3+17.099029*E9*E9+107.74868*E9))</f>
        <v>0</v>
      </c>
      <c r="H9" s="42">
        <f>IF((1.729349556*10^-4*F9^4-4.932667998*10^-3*F9^3-0.1485249855*F9*F9+8.818633058*F9)&gt;=100.1,100,(1.729349556*10^-4*F9^4-4.932667998*10^-3*F9^3-0.1485249855*F9*F9+8.818633058*F9))</f>
        <v>0</v>
      </c>
      <c r="I9" s="43">
        <f>IF((G9+H9)&gt;=100.1,100,(G9+H9))</f>
        <v>0</v>
      </c>
    </row>
    <row r="10" spans="2:9" ht="13.5" customHeight="1">
      <c r="B10" s="5">
        <v>5</v>
      </c>
      <c r="C10" s="24">
        <f t="shared" si="0"/>
        <v>1.5261362972025658</v>
      </c>
      <c r="D10" s="24">
        <f t="shared" si="1"/>
        <v>1.5001173955613698</v>
      </c>
      <c r="E10" s="8">
        <f aca="true" t="shared" si="2" ref="E10:E27">(C10-D10)/343*1000</f>
        <v>0.07585685609678142</v>
      </c>
      <c r="F10" s="6">
        <f aca="true" t="shared" si="3" ref="F10:F27">20*LOG(C10/D10)</f>
        <v>0.14936148782771577</v>
      </c>
      <c r="G10" s="25">
        <f aca="true" t="shared" si="4" ref="G10:G27">IF((21.090084*E10^4-61.293151*E10^3+17.099029*E10*E10+107.74868*E10)&gt;=100.1,100,(21.090084*E10^4-61.293151*E10^3+17.099029*E10*E10+107.74868*E10))</f>
        <v>8.245812264822652</v>
      </c>
      <c r="H10" s="25">
        <f aca="true" t="shared" si="5" ref="H10:H27">IF((1.729349556*10^-4*F10^4-4.932667998*10^-3*F10^3-0.1485249855*F10*F10+8.818633058*F10)&gt;=100.1,100,(1.729349556*10^-4*F10^4-4.932667998*10^-3*F10^3-0.1485249855*F10*F10+8.818633058*F10))</f>
        <v>1.3138343819306684</v>
      </c>
      <c r="I10" s="26">
        <f aca="true" t="shared" si="6" ref="I10:I27">IF((G10+H10)&gt;=100.1,100,(G10+H10))</f>
        <v>9.55964664675332</v>
      </c>
    </row>
    <row r="11" spans="2:9" ht="13.5" customHeight="1">
      <c r="B11" s="5">
        <v>10</v>
      </c>
      <c r="C11" s="24">
        <f t="shared" si="0"/>
        <v>1.5562141082131908</v>
      </c>
      <c r="D11" s="24">
        <f t="shared" si="1"/>
        <v>1.504363010700595</v>
      </c>
      <c r="E11" s="8">
        <f t="shared" si="2"/>
        <v>0.15116938050319495</v>
      </c>
      <c r="F11" s="6">
        <f t="shared" si="3"/>
        <v>0.29433403499908933</v>
      </c>
      <c r="G11" s="25">
        <f t="shared" si="4"/>
        <v>16.47832476859073</v>
      </c>
      <c r="H11" s="25">
        <f t="shared" si="5"/>
        <v>2.582632277043434</v>
      </c>
      <c r="I11" s="26">
        <f t="shared" si="6"/>
        <v>19.060957045634165</v>
      </c>
    </row>
    <row r="12" spans="2:9" ht="13.5" customHeight="1">
      <c r="B12" s="5">
        <f aca="true" t="shared" si="7" ref="B12:B26">B11+5</f>
        <v>15</v>
      </c>
      <c r="C12" s="24">
        <f t="shared" si="0"/>
        <v>1.5983178246125236</v>
      </c>
      <c r="D12" s="24">
        <f t="shared" si="1"/>
        <v>1.5210080852139147</v>
      </c>
      <c r="E12" s="8">
        <f t="shared" si="2"/>
        <v>0.22539282623501125</v>
      </c>
      <c r="F12" s="6">
        <f t="shared" si="3"/>
        <v>0.43063240292561644</v>
      </c>
      <c r="G12" s="25">
        <f t="shared" si="4"/>
        <v>24.507042692633025</v>
      </c>
      <c r="H12" s="25">
        <f t="shared" si="5"/>
        <v>3.7696580699296836</v>
      </c>
      <c r="I12" s="26">
        <f t="shared" si="6"/>
        <v>28.276700762562708</v>
      </c>
    </row>
    <row r="13" spans="2:9" ht="13.5" customHeight="1">
      <c r="B13" s="5">
        <f t="shared" si="7"/>
        <v>20</v>
      </c>
      <c r="C13" s="24">
        <f t="shared" si="0"/>
        <v>1.6535881745892258</v>
      </c>
      <c r="D13" s="24">
        <f t="shared" si="1"/>
        <v>1.5513802371764782</v>
      </c>
      <c r="E13" s="8">
        <f t="shared" si="2"/>
        <v>0.2979823248185061</v>
      </c>
      <c r="F13" s="6">
        <f t="shared" si="3"/>
        <v>0.5541820621572282</v>
      </c>
      <c r="G13" s="25">
        <f t="shared" si="4"/>
        <v>32.17001599435138</v>
      </c>
      <c r="H13" s="25">
        <f t="shared" si="5"/>
        <v>4.840690368474277</v>
      </c>
      <c r="I13" s="26">
        <f t="shared" si="6"/>
        <v>37.01070636282566</v>
      </c>
    </row>
    <row r="14" spans="2:9" ht="13.5" customHeight="1">
      <c r="B14" s="5">
        <f t="shared" si="7"/>
        <v>25</v>
      </c>
      <c r="C14" s="24">
        <f t="shared" si="0"/>
        <v>1.7238285350612013</v>
      </c>
      <c r="D14" s="24">
        <f t="shared" si="1"/>
        <v>1.5974692253535743</v>
      </c>
      <c r="E14" s="8">
        <f t="shared" si="2"/>
        <v>0.3683944889435189</v>
      </c>
      <c r="F14" s="6">
        <f t="shared" si="3"/>
        <v>0.6612313010815357</v>
      </c>
      <c r="G14" s="25">
        <f t="shared" si="4"/>
        <v>39.33861079282793</v>
      </c>
      <c r="H14" s="25">
        <f t="shared" si="5"/>
        <v>5.764824086985952</v>
      </c>
      <c r="I14" s="26">
        <f t="shared" si="6"/>
        <v>45.10343487981388</v>
      </c>
    </row>
    <row r="15" spans="2:9" ht="13.5" customHeight="1">
      <c r="B15" s="5">
        <f t="shared" si="7"/>
        <v>30</v>
      </c>
      <c r="C15" s="24">
        <f t="shared" si="0"/>
        <v>1.8117140009215944</v>
      </c>
      <c r="D15" s="24">
        <f t="shared" si="1"/>
        <v>1.6621348858816087</v>
      </c>
      <c r="E15" s="8">
        <f t="shared" si="2"/>
        <v>0.4360907144022906</v>
      </c>
      <c r="F15" s="6">
        <f t="shared" si="3"/>
        <v>0.7484675148463551</v>
      </c>
      <c r="G15" s="25">
        <f t="shared" si="4"/>
        <v>45.91950296529015</v>
      </c>
      <c r="H15" s="25">
        <f t="shared" si="5"/>
        <v>6.515242167317154</v>
      </c>
      <c r="I15" s="26">
        <f t="shared" si="6"/>
        <v>52.434745132607304</v>
      </c>
    </row>
    <row r="16" spans="2:9" ht="13.5" customHeight="1">
      <c r="B16" s="5">
        <f t="shared" si="7"/>
        <v>35</v>
      </c>
      <c r="C16" s="24">
        <f t="shared" si="0"/>
        <v>1.9211317587472234</v>
      </c>
      <c r="D16" s="24">
        <f t="shared" si="1"/>
        <v>1.7494457551117326</v>
      </c>
      <c r="E16" s="8">
        <f t="shared" si="2"/>
        <v>0.5005422846515767</v>
      </c>
      <c r="F16" s="6">
        <f t="shared" si="3"/>
        <v>0.8131334119757344</v>
      </c>
      <c r="G16" s="25">
        <f t="shared" si="4"/>
        <v>51.85406357590373</v>
      </c>
      <c r="H16" s="25">
        <f t="shared" si="5"/>
        <v>7.069946193795508</v>
      </c>
      <c r="I16" s="26">
        <f t="shared" si="6"/>
        <v>58.92400976969924</v>
      </c>
    </row>
    <row r="17" spans="2:9" ht="13.5" customHeight="1">
      <c r="B17" s="5">
        <f t="shared" si="7"/>
        <v>40</v>
      </c>
      <c r="C17" s="24">
        <f t="shared" si="0"/>
        <v>2.057739843584201</v>
      </c>
      <c r="D17" s="24">
        <f t="shared" si="1"/>
        <v>1.865235533602762</v>
      </c>
      <c r="E17" s="8">
        <f t="shared" si="2"/>
        <v>0.5612370553394722</v>
      </c>
      <c r="F17" s="6">
        <f t="shared" si="3"/>
        <v>0.8531357287922925</v>
      </c>
      <c r="G17" s="25">
        <f t="shared" si="4"/>
        <v>57.115465570821016</v>
      </c>
      <c r="H17" s="25">
        <f t="shared" si="5"/>
        <v>7.412417118753148</v>
      </c>
      <c r="I17" s="26">
        <f t="shared" si="6"/>
        <v>64.52788268957417</v>
      </c>
    </row>
    <row r="18" spans="2:9" ht="13.5" customHeight="1">
      <c r="B18" s="5">
        <f t="shared" si="7"/>
        <v>45</v>
      </c>
      <c r="C18" s="24">
        <f t="shared" si="0"/>
        <v>2.2299103120977755</v>
      </c>
      <c r="D18" s="24">
        <f t="shared" si="1"/>
        <v>2.0180436070610566</v>
      </c>
      <c r="E18" s="8">
        <f t="shared" si="2"/>
        <v>0.6176871866959734</v>
      </c>
      <c r="F18" s="6">
        <f t="shared" si="3"/>
        <v>0.8671369881592607</v>
      </c>
      <c r="G18" s="25">
        <f t="shared" si="4"/>
        <v>61.70399426544111</v>
      </c>
      <c r="H18" s="25">
        <f t="shared" si="5"/>
        <v>7.5321645904315355</v>
      </c>
      <c r="I18" s="26">
        <f t="shared" si="6"/>
        <v>69.23615885587265</v>
      </c>
    </row>
    <row r="19" spans="2:9" ht="13.5" customHeight="1">
      <c r="B19" s="5">
        <f t="shared" si="7"/>
        <v>50</v>
      </c>
      <c r="C19" s="24">
        <f t="shared" si="0"/>
        <v>2.450390075876718</v>
      </c>
      <c r="D19" s="24">
        <f t="shared" si="1"/>
        <v>2.22077312902969</v>
      </c>
      <c r="E19" s="8">
        <f t="shared" si="2"/>
        <v>0.6694371628193234</v>
      </c>
      <c r="F19" s="6">
        <f t="shared" si="3"/>
        <v>0.8546206196639408</v>
      </c>
      <c r="G19" s="25">
        <f t="shared" si="4"/>
        <v>65.64116736714877</v>
      </c>
      <c r="H19" s="25">
        <f t="shared" si="5"/>
        <v>7.425119810576111</v>
      </c>
      <c r="I19" s="26">
        <f t="shared" si="6"/>
        <v>73.06628717772487</v>
      </c>
    </row>
    <row r="20" spans="2:9" ht="13.5" customHeight="1">
      <c r="B20" s="5">
        <f t="shared" si="7"/>
        <v>55</v>
      </c>
      <c r="C20" s="24">
        <f t="shared" si="0"/>
        <v>2.739394411844937</v>
      </c>
      <c r="D20" s="24">
        <f t="shared" si="1"/>
        <v>2.493781974748267</v>
      </c>
      <c r="E20" s="8">
        <f t="shared" si="2"/>
        <v>0.7160712451797969</v>
      </c>
      <c r="F20" s="6">
        <f t="shared" si="3"/>
        <v>0.8159216799843111</v>
      </c>
      <c r="G20" s="25">
        <f t="shared" si="4"/>
        <v>68.96333281918697</v>
      </c>
      <c r="H20" s="25">
        <f t="shared" si="5"/>
        <v>7.093833937364992</v>
      </c>
      <c r="I20" s="26">
        <f t="shared" si="6"/>
        <v>76.05716675655196</v>
      </c>
    </row>
    <row r="21" spans="2:9" ht="13.5" customHeight="1">
      <c r="B21" s="5">
        <f t="shared" si="7"/>
        <v>60</v>
      </c>
      <c r="C21" s="24">
        <f t="shared" si="0"/>
        <v>3.1308022715281765</v>
      </c>
      <c r="D21" s="24">
        <f t="shared" si="1"/>
        <v>2.871075954514962</v>
      </c>
      <c r="E21" s="8">
        <f t="shared" si="2"/>
        <v>0.7572195831289051</v>
      </c>
      <c r="F21" s="6">
        <f t="shared" si="3"/>
        <v>0.7522191661490445</v>
      </c>
      <c r="G21" s="25">
        <f t="shared" si="4"/>
        <v>71.71539052124483</v>
      </c>
      <c r="H21" s="25">
        <f t="shared" si="5"/>
        <v>6.547460239354561</v>
      </c>
      <c r="I21" s="26">
        <f t="shared" si="6"/>
        <v>78.26285076059939</v>
      </c>
    </row>
    <row r="22" spans="2:9" ht="13.5" customHeight="1">
      <c r="B22" s="5">
        <f t="shared" si="7"/>
        <v>65</v>
      </c>
      <c r="C22" s="24">
        <f t="shared" si="0"/>
        <v>3.685793735613054</v>
      </c>
      <c r="D22" s="24">
        <f t="shared" si="1"/>
        <v>3.413944819856617</v>
      </c>
      <c r="E22" s="8">
        <f t="shared" si="2"/>
        <v>0.7925624366076874</v>
      </c>
      <c r="F22" s="6">
        <f t="shared" si="3"/>
        <v>0.665490606243557</v>
      </c>
      <c r="G22" s="25">
        <f t="shared" si="4"/>
        <v>73.9451725320425</v>
      </c>
      <c r="H22" s="25">
        <f t="shared" si="5"/>
        <v>5.8015191585649655</v>
      </c>
      <c r="I22" s="26">
        <f t="shared" si="6"/>
        <v>79.74669169060748</v>
      </c>
    </row>
    <row r="23" spans="2:9" ht="13.5" customHeight="1">
      <c r="B23" s="5">
        <f t="shared" si="7"/>
        <v>70</v>
      </c>
      <c r="C23" s="24">
        <f t="shared" si="0"/>
        <v>4.526951206074999</v>
      </c>
      <c r="D23" s="24">
        <f t="shared" si="1"/>
        <v>4.24506272564667</v>
      </c>
      <c r="E23" s="8">
        <f t="shared" si="2"/>
        <v>0.8218323044557712</v>
      </c>
      <c r="F23" s="6">
        <f t="shared" si="3"/>
        <v>0.5584340327197458</v>
      </c>
      <c r="G23" s="25">
        <f t="shared" si="4"/>
        <v>75.69883596262298</v>
      </c>
      <c r="H23" s="25">
        <f t="shared" si="5"/>
        <v>4.877465326710404</v>
      </c>
      <c r="I23" s="26">
        <f t="shared" si="6"/>
        <v>80.57630128933339</v>
      </c>
    </row>
    <row r="24" spans="2:9" ht="13.5" customHeight="1">
      <c r="B24" s="5">
        <f t="shared" si="7"/>
        <v>75</v>
      </c>
      <c r="C24" s="24">
        <f t="shared" si="0"/>
        <v>5.940570690727103</v>
      </c>
      <c r="D24" s="24">
        <f t="shared" si="1"/>
        <v>5.650799448282862</v>
      </c>
      <c r="E24" s="8">
        <f t="shared" si="2"/>
        <v>0.8448141179132408</v>
      </c>
      <c r="F24" s="6">
        <f t="shared" si="3"/>
        <v>0.43436548227087834</v>
      </c>
      <c r="G24" s="25">
        <f t="shared" si="4"/>
        <v>77.01741296236615</v>
      </c>
      <c r="H24" s="25">
        <f t="shared" si="5"/>
        <v>3.802088999487626</v>
      </c>
      <c r="I24" s="26">
        <f t="shared" si="6"/>
        <v>80.81950196185377</v>
      </c>
    </row>
    <row r="25" spans="2:9" ht="13.5" customHeight="1">
      <c r="B25" s="5">
        <f t="shared" si="7"/>
        <v>80</v>
      </c>
      <c r="C25" s="24">
        <f t="shared" si="0"/>
        <v>8.785915498299662</v>
      </c>
      <c r="D25" s="24">
        <f t="shared" si="1"/>
        <v>8.490474515927025</v>
      </c>
      <c r="E25" s="8">
        <f t="shared" si="2"/>
        <v>0.861343971931888</v>
      </c>
      <c r="F25" s="6">
        <f t="shared" si="3"/>
        <v>0.29710118358348264</v>
      </c>
      <c r="G25" s="25">
        <f t="shared" si="4"/>
        <v>77.93446865323166</v>
      </c>
      <c r="H25" s="25">
        <f t="shared" si="5"/>
        <v>2.606788139242959</v>
      </c>
      <c r="I25" s="26">
        <f t="shared" si="6"/>
        <v>80.54125679247463</v>
      </c>
    </row>
    <row r="26" spans="2:9" ht="13.5" customHeight="1">
      <c r="B26" s="5">
        <f t="shared" si="7"/>
        <v>85</v>
      </c>
      <c r="C26" s="24">
        <f t="shared" si="0"/>
        <v>17.360003995821188</v>
      </c>
      <c r="D26" s="24">
        <f t="shared" si="1"/>
        <v>17.061145672622413</v>
      </c>
      <c r="E26" s="8">
        <f t="shared" si="2"/>
        <v>0.8713070647194617</v>
      </c>
      <c r="F26" s="6">
        <f t="shared" si="3"/>
        <v>0.15083259387467807</v>
      </c>
      <c r="G26" s="25">
        <f t="shared" si="4"/>
        <v>78.47467814289556</v>
      </c>
      <c r="H26" s="25">
        <f t="shared" si="5"/>
        <v>1.3267414481319637</v>
      </c>
      <c r="I26" s="26">
        <f t="shared" si="6"/>
        <v>79.80141959102752</v>
      </c>
    </row>
    <row r="27" spans="2:9" ht="13.5" customHeight="1">
      <c r="B27" s="5">
        <f>B26+4.9</f>
        <v>89.9</v>
      </c>
      <c r="C27" s="32">
        <f t="shared" si="0"/>
        <v>859.5871288003029</v>
      </c>
      <c r="D27" s="32">
        <f t="shared" si="1"/>
        <v>859.2871292572289</v>
      </c>
      <c r="E27" s="8">
        <f t="shared" si="2"/>
        <v>0.8746342363674132</v>
      </c>
      <c r="F27" s="6">
        <f t="shared" si="3"/>
        <v>0.0030319413265448665</v>
      </c>
      <c r="G27" s="25">
        <f t="shared" si="4"/>
        <v>78.65299691791226</v>
      </c>
      <c r="H27" s="25">
        <f t="shared" si="5"/>
        <v>0.026736212533805804</v>
      </c>
      <c r="I27" s="26">
        <f t="shared" si="6"/>
        <v>78.67973313044607</v>
      </c>
    </row>
    <row r="28" ht="13.5" customHeight="1"/>
    <row r="29" ht="13.5" customHeight="1" thickBot="1">
      <c r="B29" s="28" t="s">
        <v>10</v>
      </c>
    </row>
    <row r="30" ht="13.5" customHeight="1" thickBot="1">
      <c r="B30" s="50">
        <v>12.34</v>
      </c>
    </row>
    <row r="31" ht="13.5" customHeight="1"/>
    <row r="32" spans="2:9" ht="13.5" customHeight="1">
      <c r="B32" s="27">
        <f>$B30</f>
        <v>12.34</v>
      </c>
      <c r="C32" s="24">
        <f>SQRT($E$6^2+($E$4/2+$E$6*TAN($B32*PI()/180))^2)</f>
        <v>1.5743657323873048</v>
      </c>
      <c r="D32" s="24">
        <f>SQRT($E$6^2+($E$4/2-$E$6*TAN($B32*PI()/180))^2)</f>
        <v>1.5105421001139807</v>
      </c>
      <c r="E32" s="8">
        <f>(C32-D32)/343*1000</f>
        <v>0.18607472965983704</v>
      </c>
      <c r="F32" s="6">
        <f>20*LOG(C32/D32)</f>
        <v>0.3594558880930572</v>
      </c>
      <c r="G32" s="33">
        <f>21.090084*E32^4-61.293151*E32^3+17.099029*E32*E32+107.74868*E32</f>
        <v>20.271734723312203</v>
      </c>
      <c r="H32" s="33">
        <f>1.729349556*10^-4*F32^4-4.932667998*10^-3*F32^3-0.1485249855*F32*F32+8.818633058*F32</f>
        <v>3.150492672268132</v>
      </c>
      <c r="I32" s="34">
        <f>G32+H32</f>
        <v>23.422227395580336</v>
      </c>
    </row>
    <row r="33" ht="15" customHeight="1"/>
    <row r="34" ht="15" customHeight="1"/>
    <row r="35" ht="13.5" customHeight="1"/>
    <row r="36" ht="13.5" customHeight="1"/>
    <row r="37" ht="13.5" customHeight="1"/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Bestimmen der Hörereignisrichtung bei Laufzeit-Stereofonie 1 - sengpielaudio</dc:title>
  <dc:subject>Lineare Klangkörper-Aufstellung</dc:subject>
  <dc:creator>Eberhard Sengpiel - sengpielaudio</dc:creator>
  <cp:keywords/>
  <dc:description/>
  <cp:lastModifiedBy> </cp:lastModifiedBy>
  <dcterms:created xsi:type="dcterms:W3CDTF">1998-01-28T22:39:41Z</dcterms:created>
  <dcterms:modified xsi:type="dcterms:W3CDTF">2006-09-30T04:24:21Z</dcterms:modified>
  <cp:category/>
  <cp:version/>
  <cp:contentType/>
  <cp:contentStatus/>
</cp:coreProperties>
</file>