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5300" windowHeight="8865" activeTab="0"/>
  </bookViews>
  <sheets>
    <sheet name="Laufzeit kreisförmig" sheetId="1" r:id="rId1"/>
    <sheet name="1-stellig" sheetId="2" r:id="rId2"/>
  </sheets>
  <definedNames/>
  <calcPr fullCalcOnLoad="1"/>
</workbook>
</file>

<file path=xl/comments1.xml><?xml version="1.0" encoding="utf-8"?>
<comments xmlns="http://schemas.openxmlformats.org/spreadsheetml/2006/main">
  <authors>
    <author>Ein gesch?tzter Microsoft Office Anwender</author>
  </authors>
  <commentList>
    <comment ref="F4" authorId="0">
      <text>
        <r>
          <rPr>
            <sz val="8"/>
            <rFont val="Tahoma"/>
            <family val="0"/>
          </rPr>
          <t xml:space="preserve">Mikrofonbasis a
</t>
        </r>
      </text>
    </comment>
    <comment ref="F6" authorId="0">
      <text>
        <r>
          <rPr>
            <sz val="8"/>
            <rFont val="Tahoma"/>
            <family val="0"/>
          </rPr>
          <t xml:space="preserve">Abstand r
</t>
        </r>
      </text>
    </comment>
  </commentList>
</comments>
</file>

<file path=xl/comments2.xml><?xml version="1.0" encoding="utf-8"?>
<comments xmlns="http://schemas.openxmlformats.org/spreadsheetml/2006/main">
  <authors>
    <author>Ein gesch?tzter Microsoft Office Anwender</author>
  </authors>
  <commentList>
    <comment ref="F4" authorId="0">
      <text>
        <r>
          <rPr>
            <sz val="8"/>
            <rFont val="Tahoma"/>
            <family val="0"/>
          </rPr>
          <t xml:space="preserve">Mikrofonbasis a
</t>
        </r>
      </text>
    </comment>
    <comment ref="F6" authorId="0">
      <text>
        <r>
          <rPr>
            <sz val="8"/>
            <rFont val="Tahoma"/>
            <family val="0"/>
          </rPr>
          <t xml:space="preserve">Abstand r
</t>
        </r>
      </text>
    </comment>
  </commentList>
</comments>
</file>

<file path=xl/sharedStrings.xml><?xml version="1.0" encoding="utf-8"?>
<sst xmlns="http://schemas.openxmlformats.org/spreadsheetml/2006/main" count="33" uniqueCount="20">
  <si>
    <t>Bestimmen der Hörereignisrichtung bei Laufzeit-Stereofonie 2                   sengpielaudio</t>
  </si>
  <si>
    <t>Kreisförmige Klangkörper-Aufstellung. Genaue Berechnung.</t>
  </si>
  <si>
    <t>Eingeben Mikrofonbasis a:</t>
  </si>
  <si>
    <t>a = Mikrofonbasis</t>
  </si>
  <si>
    <t>r = Abstand (Radius) zur Schallquelle</t>
  </si>
  <si>
    <t>Eingeben Schallquellenabstand r:</t>
  </si>
  <si>
    <t>b = Gesamt-Hörereignisrichtung</t>
  </si>
  <si>
    <r>
      <t>q</t>
    </r>
    <r>
      <rPr>
        <sz val="10"/>
        <rFont val="Arial"/>
        <family val="0"/>
      </rPr>
      <t xml:space="preserve"> = Schalleinfallsrichtung</t>
    </r>
  </si>
  <si>
    <t>q</t>
  </si>
  <si>
    <t>e1</t>
  </si>
  <si>
    <t>e2</t>
  </si>
  <si>
    <r>
      <t>D</t>
    </r>
    <r>
      <rPr>
        <sz val="10"/>
        <rFont val="Arial"/>
        <family val="0"/>
      </rPr>
      <t>e</t>
    </r>
  </si>
  <si>
    <r>
      <t xml:space="preserve">D </t>
    </r>
    <r>
      <rPr>
        <sz val="11"/>
        <rFont val="Arial"/>
        <family val="2"/>
      </rPr>
      <t>t</t>
    </r>
  </si>
  <si>
    <r>
      <t xml:space="preserve">D </t>
    </r>
    <r>
      <rPr>
        <sz val="11"/>
        <rFont val="Arial"/>
        <family val="2"/>
      </rPr>
      <t>L</t>
    </r>
  </si>
  <si>
    <r>
      <t xml:space="preserve">        b2       +       b1       =       </t>
    </r>
    <r>
      <rPr>
        <b/>
        <sz val="11"/>
        <rFont val="Arial"/>
        <family val="2"/>
      </rPr>
      <t>b</t>
    </r>
  </si>
  <si>
    <t>Eingabe Winkel-Feineinstellung:</t>
  </si>
  <si>
    <t>Bestimmen der Hörereignisrichtung bei Laufzeit-Stereofonie 2          sengpielaudio</t>
  </si>
  <si>
    <r>
      <t>D</t>
    </r>
    <r>
      <rPr>
        <sz val="11"/>
        <rFont val="Arial"/>
        <family val="0"/>
      </rPr>
      <t xml:space="preserve"> e</t>
    </r>
  </si>
  <si>
    <r>
      <t xml:space="preserve">        b2       +       b1       =      </t>
    </r>
    <r>
      <rPr>
        <b/>
        <sz val="11"/>
        <rFont val="Arial"/>
        <family val="2"/>
      </rPr>
      <t xml:space="preserve"> b</t>
    </r>
  </si>
  <si>
    <r>
      <t xml:space="preserve">Eine Mikrofonbasis von a = 0,439 m ergibt einen Aufnahmebereich 2 </t>
    </r>
    <r>
      <rPr>
        <sz val="10"/>
        <rFont val="Symbol"/>
        <family val="1"/>
      </rPr>
      <t>q</t>
    </r>
    <r>
      <rPr>
        <sz val="10"/>
        <rFont val="Arial"/>
        <family val="0"/>
      </rPr>
      <t xml:space="preserve"> des Mikrofonsystems von +/-50° bei r = 1,50 m</t>
    </r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</si>
</sst>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\ &quot;m&quot;"/>
    <numFmt numFmtId="173" formatCode="0.0000\ &quot;m&quot;"/>
    <numFmt numFmtId="174" formatCode="0.000\ &quot;ms&quot;"/>
    <numFmt numFmtId="175" formatCode="0.00\ &quot;dB&quot;"/>
    <numFmt numFmtId="176" formatCode="0.00\ &quot;%&quot;"/>
    <numFmt numFmtId="177" formatCode="0\°"/>
    <numFmt numFmtId="178" formatCode="0.000\ &quot;m&quot;"/>
    <numFmt numFmtId="179" formatCode="0.0\ &quot;%&quot;"/>
    <numFmt numFmtId="180" formatCode="0.0\°"/>
    <numFmt numFmtId="181" formatCode="0.00\°"/>
    <numFmt numFmtId="182" formatCode="0.000\ &quot;%&quot;"/>
    <numFmt numFmtId="183" formatCode="0.0000"/>
    <numFmt numFmtId="184" formatCode="0.000"/>
  </numFmts>
  <fonts count="14">
    <font>
      <sz val="10"/>
      <name val="Arial"/>
      <family val="0"/>
    </font>
    <font>
      <b/>
      <sz val="10"/>
      <name val="Arial"/>
      <family val="2"/>
    </font>
    <font>
      <sz val="10"/>
      <name val="Symbol"/>
      <family val="1"/>
    </font>
    <font>
      <sz val="11"/>
      <name val="Arial"/>
      <family val="0"/>
    </font>
    <font>
      <sz val="11"/>
      <name val="Symbol"/>
      <family val="1"/>
    </font>
    <font>
      <b/>
      <sz val="12"/>
      <name val="Arial"/>
      <family val="2"/>
    </font>
    <font>
      <b/>
      <sz val="11"/>
      <name val="Arial"/>
      <family val="2"/>
    </font>
    <font>
      <sz val="10"/>
      <name val="MT Symbol"/>
      <family val="5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8"/>
      <name val="Tahoma"/>
      <family val="0"/>
    </font>
    <font>
      <sz val="8"/>
      <name val="Arial"/>
      <family val="0"/>
    </font>
    <font>
      <b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172" fontId="0" fillId="0" borderId="0" xfId="0" applyNumberFormat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174" fontId="3" fillId="0" borderId="1" xfId="0" applyNumberFormat="1" applyFont="1" applyFill="1" applyBorder="1" applyAlignment="1">
      <alignment horizontal="center"/>
    </xf>
    <xf numFmtId="175" fontId="3" fillId="0" borderId="1" xfId="0" applyNumberFormat="1" applyFont="1" applyFill="1" applyBorder="1" applyAlignment="1">
      <alignment horizontal="center"/>
    </xf>
    <xf numFmtId="176" fontId="3" fillId="0" borderId="1" xfId="0" applyNumberFormat="1" applyFont="1" applyFill="1" applyBorder="1" applyAlignment="1">
      <alignment horizontal="center"/>
    </xf>
    <xf numFmtId="176" fontId="3" fillId="0" borderId="1" xfId="0" applyNumberFormat="1" applyFont="1" applyFill="1" applyBorder="1" applyAlignment="1">
      <alignment horizontal="center"/>
    </xf>
    <xf numFmtId="177" fontId="0" fillId="0" borderId="1" xfId="0" applyNumberForma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/>
    </xf>
    <xf numFmtId="178" fontId="3" fillId="0" borderId="1" xfId="0" applyNumberFormat="1" applyFont="1" applyFill="1" applyBorder="1" applyAlignment="1">
      <alignment horizontal="center"/>
    </xf>
    <xf numFmtId="179" fontId="3" fillId="0" borderId="1" xfId="0" applyNumberFormat="1" applyFont="1" applyFill="1" applyBorder="1" applyAlignment="1">
      <alignment horizontal="center"/>
    </xf>
    <xf numFmtId="179" fontId="3" fillId="0" borderId="1" xfId="0" applyNumberFormat="1" applyFont="1" applyFill="1" applyBorder="1" applyAlignment="1">
      <alignment horizontal="center"/>
    </xf>
    <xf numFmtId="181" fontId="0" fillId="0" borderId="1" xfId="0" applyNumberFormat="1" applyFill="1" applyBorder="1" applyAlignment="1">
      <alignment horizontal="center"/>
    </xf>
    <xf numFmtId="0" fontId="5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2" fillId="0" borderId="0" xfId="0" applyFont="1" applyAlignment="1">
      <alignment/>
    </xf>
    <xf numFmtId="173" fontId="3" fillId="0" borderId="1" xfId="0" applyNumberFormat="1" applyFont="1" applyFill="1" applyBorder="1" applyAlignment="1">
      <alignment horizontal="center"/>
    </xf>
    <xf numFmtId="177" fontId="0" fillId="0" borderId="0" xfId="0" applyNumberFormat="1" applyFill="1" applyBorder="1" applyAlignment="1">
      <alignment horizontal="center"/>
    </xf>
    <xf numFmtId="182" fontId="3" fillId="0" borderId="1" xfId="0" applyNumberFormat="1" applyFont="1" applyFill="1" applyBorder="1" applyAlignment="1">
      <alignment horizontal="center"/>
    </xf>
    <xf numFmtId="182" fontId="3" fillId="0" borderId="1" xfId="0" applyNumberFormat="1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176" fontId="3" fillId="0" borderId="3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left"/>
    </xf>
    <xf numFmtId="179" fontId="3" fillId="0" borderId="3" xfId="0" applyNumberFormat="1" applyFont="1" applyFill="1" applyBorder="1" applyAlignment="1">
      <alignment horizontal="center"/>
    </xf>
    <xf numFmtId="179" fontId="3" fillId="0" borderId="3" xfId="0" applyNumberFormat="1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173" fontId="3" fillId="0" borderId="0" xfId="0" applyNumberFormat="1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183" fontId="0" fillId="0" borderId="0" xfId="0" applyNumberFormat="1" applyBorder="1" applyAlignment="1">
      <alignment/>
    </xf>
    <xf numFmtId="178" fontId="3" fillId="0" borderId="0" xfId="0" applyNumberFormat="1" applyFont="1" applyFill="1" applyBorder="1" applyAlignment="1">
      <alignment horizontal="center"/>
    </xf>
    <xf numFmtId="178" fontId="0" fillId="2" borderId="6" xfId="0" applyNumberFormat="1" applyFill="1" applyBorder="1" applyAlignment="1">
      <alignment horizontal="center"/>
    </xf>
    <xf numFmtId="172" fontId="0" fillId="3" borderId="6" xfId="0" applyNumberFormat="1" applyFill="1" applyBorder="1" applyAlignment="1">
      <alignment horizontal="center"/>
    </xf>
    <xf numFmtId="0" fontId="8" fillId="4" borderId="0" xfId="0" applyFont="1" applyFill="1" applyAlignment="1">
      <alignment/>
    </xf>
    <xf numFmtId="0" fontId="9" fillId="4" borderId="0" xfId="0" applyFont="1" applyFill="1" applyAlignment="1">
      <alignment/>
    </xf>
    <xf numFmtId="0" fontId="10" fillId="4" borderId="0" xfId="0" applyFont="1" applyFill="1" applyAlignment="1">
      <alignment/>
    </xf>
    <xf numFmtId="0" fontId="1" fillId="0" borderId="0" xfId="0" applyFont="1" applyAlignment="1">
      <alignment horizontal="left"/>
    </xf>
    <xf numFmtId="0" fontId="0" fillId="5" borderId="0" xfId="0" applyFill="1" applyAlignment="1">
      <alignment/>
    </xf>
    <xf numFmtId="172" fontId="0" fillId="2" borderId="6" xfId="0" applyNumberFormat="1" applyFill="1" applyBorder="1" applyAlignment="1">
      <alignment horizontal="center"/>
    </xf>
    <xf numFmtId="181" fontId="0" fillId="6" borderId="6" xfId="0" applyNumberForma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tabSelected="1" workbookViewId="0" topLeftCell="A1">
      <selection activeCell="K3" sqref="K3"/>
    </sheetView>
  </sheetViews>
  <sheetFormatPr defaultColWidth="11.421875" defaultRowHeight="12.75"/>
  <cols>
    <col min="1" max="1" width="6.7109375" style="19" customWidth="1"/>
    <col min="2" max="2" width="8.7109375" style="19" customWidth="1"/>
    <col min="3" max="5" width="10.7109375" style="19" customWidth="1"/>
    <col min="6" max="7" width="10.28125" style="19" customWidth="1"/>
    <col min="8" max="10" width="11.7109375" style="19" customWidth="1"/>
    <col min="11" max="16384" width="11.421875" style="19" customWidth="1"/>
  </cols>
  <sheetData>
    <row r="1" spans="1:12" ht="16.5" customHeight="1">
      <c r="A1"/>
      <c r="B1" s="39" t="s">
        <v>0</v>
      </c>
      <c r="C1" s="40"/>
      <c r="D1" s="40"/>
      <c r="E1" s="40"/>
      <c r="F1" s="40"/>
      <c r="G1" s="41"/>
      <c r="H1" s="41"/>
      <c r="I1" s="41"/>
      <c r="J1" s="41"/>
      <c r="K1"/>
      <c r="L1"/>
    </row>
    <row r="2" spans="1:12" ht="16.5" customHeight="1">
      <c r="A2"/>
      <c r="B2" s="39" t="s">
        <v>1</v>
      </c>
      <c r="C2" s="39"/>
      <c r="D2" s="39"/>
      <c r="E2" s="39"/>
      <c r="F2" s="39"/>
      <c r="G2" s="39"/>
      <c r="H2" s="41"/>
      <c r="I2" s="41"/>
      <c r="J2" s="41"/>
      <c r="K2"/>
      <c r="L2"/>
    </row>
    <row r="3" spans="1:12" ht="13.5" customHeight="1" thickBot="1">
      <c r="A3"/>
      <c r="B3" s="18"/>
      <c r="C3" s="18"/>
      <c r="D3" s="18"/>
      <c r="E3" s="18"/>
      <c r="F3" s="18"/>
      <c r="G3" s="18"/>
      <c r="H3"/>
      <c r="I3"/>
      <c r="J3"/>
      <c r="K3"/>
      <c r="L3"/>
    </row>
    <row r="4" spans="1:12" ht="13.5" thickBot="1">
      <c r="A4"/>
      <c r="B4" s="42" t="s">
        <v>2</v>
      </c>
      <c r="C4" s="1"/>
      <c r="D4" s="1"/>
      <c r="E4"/>
      <c r="F4" s="37">
        <v>0.439</v>
      </c>
      <c r="G4"/>
      <c r="H4" t="s">
        <v>3</v>
      </c>
      <c r="I4"/>
      <c r="J4"/>
      <c r="K4"/>
      <c r="L4"/>
    </row>
    <row r="5" spans="1:12" ht="13.5" thickBot="1">
      <c r="A5"/>
      <c r="B5" s="2"/>
      <c r="C5" s="3"/>
      <c r="D5"/>
      <c r="E5"/>
      <c r="F5"/>
      <c r="G5"/>
      <c r="H5" t="s">
        <v>4</v>
      </c>
      <c r="I5"/>
      <c r="J5"/>
      <c r="K5"/>
      <c r="L5"/>
    </row>
    <row r="6" spans="1:12" ht="13.5" thickBot="1">
      <c r="A6"/>
      <c r="B6" s="42" t="s">
        <v>5</v>
      </c>
      <c r="C6" s="1"/>
      <c r="D6" s="1"/>
      <c r="E6"/>
      <c r="F6" s="38">
        <v>1.5</v>
      </c>
      <c r="G6"/>
      <c r="H6" t="s">
        <v>6</v>
      </c>
      <c r="I6"/>
      <c r="J6"/>
      <c r="K6"/>
      <c r="L6"/>
    </row>
    <row r="7" spans="1:12" ht="13.5" customHeight="1">
      <c r="A7"/>
      <c r="B7"/>
      <c r="C7"/>
      <c r="D7"/>
      <c r="E7"/>
      <c r="F7"/>
      <c r="G7"/>
      <c r="H7" s="20" t="s">
        <v>7</v>
      </c>
      <c r="I7"/>
      <c r="J7"/>
      <c r="K7"/>
      <c r="L7"/>
    </row>
    <row r="8" spans="1:12" ht="15">
      <c r="A8"/>
      <c r="B8" s="4" t="s">
        <v>8</v>
      </c>
      <c r="C8" s="13" t="s">
        <v>9</v>
      </c>
      <c r="D8" s="5" t="s">
        <v>10</v>
      </c>
      <c r="E8" s="32" t="s">
        <v>11</v>
      </c>
      <c r="F8" s="6" t="s">
        <v>12</v>
      </c>
      <c r="G8" s="25" t="s">
        <v>13</v>
      </c>
      <c r="H8" s="29" t="s">
        <v>14</v>
      </c>
      <c r="I8" s="27"/>
      <c r="J8" s="28"/>
      <c r="K8" s="34"/>
      <c r="L8"/>
    </row>
    <row r="9" spans="1:12" ht="14.25">
      <c r="A9"/>
      <c r="B9" s="7">
        <v>0</v>
      </c>
      <c r="C9" s="21">
        <f aca="true" t="shared" si="0" ref="C9:C27">SQRT($F$6^2+$F$4*$F$6*SIN($B9*PI()/180)+F$4^2/4)</f>
        <v>1.515975016284899</v>
      </c>
      <c r="D9" s="21">
        <f aca="true" t="shared" si="1" ref="D9:D27">SQRT($F$6^2-$F$4*$F$6*SIN($B9*PI()/180)+F$4^2/4)</f>
        <v>1.515975016284899</v>
      </c>
      <c r="E9" s="21">
        <f>$C9-$D9</f>
        <v>0</v>
      </c>
      <c r="F9" s="8">
        <f>(C9-D9)/343*1000</f>
        <v>0</v>
      </c>
      <c r="G9" s="9">
        <f>20*LOG(C9/D9)</f>
        <v>0</v>
      </c>
      <c r="H9" s="26">
        <f>IF((21.090084*F9^4-61.293151*F9^3+17.099029*F9*F9+107.74868*F9)&gt;=100.1,100,(21.090084*F9^4-61.293151*F9^3+17.099029*F9*F9+107.74868*F9))</f>
        <v>0</v>
      </c>
      <c r="I9" s="26">
        <f>IF((1.729349556*10^-4*G9^4-4.932667998*10^-3*G9^3-0.1485249855*G9*G9+8.818633058*G9)&gt;=100.1,100,(1.729349556*10^-4*G9^4-4.932667998*10^-3*G9^3-0.1485249855*G9*G9+8.818633058*G9))</f>
        <v>0</v>
      </c>
      <c r="J9" s="11">
        <f>IF((H9+I9)&gt;=100.1,100,(H9+I9))</f>
        <v>0</v>
      </c>
      <c r="K9" s="35"/>
      <c r="L9"/>
    </row>
    <row r="10" spans="1:12" ht="14.25">
      <c r="A10"/>
      <c r="B10" s="12">
        <v>5</v>
      </c>
      <c r="C10" s="21">
        <f t="shared" si="0"/>
        <v>1.5347873815611506</v>
      </c>
      <c r="D10" s="21">
        <f t="shared" si="1"/>
        <v>1.4969262484840953</v>
      </c>
      <c r="E10" s="21">
        <f aca="true" t="shared" si="2" ref="E10:E32">$C10-$D10</f>
        <v>0.0378611330770553</v>
      </c>
      <c r="F10" s="8">
        <f aca="true" t="shared" si="3" ref="F10:F27">(C10-D10)/343*1000</f>
        <v>0.11038231217800379</v>
      </c>
      <c r="G10" s="9">
        <f aca="true" t="shared" si="4" ref="G10:G27">20*LOG(C10/D10)</f>
        <v>0.21695632327450215</v>
      </c>
      <c r="H10" s="10">
        <f aca="true" t="shared" si="5" ref="H10:H27">IF((21.090084*F10^4-61.293151*F10^3+17.099029*F10*F10+107.74868*F10)&gt;=100.1,100,(21.090084*F10^4-61.293151*F10^3+17.099029*F10*F10+107.74868*F10))</f>
        <v>12.022583544329427</v>
      </c>
      <c r="I10" s="10">
        <f aca="true" t="shared" si="6" ref="I10:I27">IF((1.729349556*10^-4*G10^4-4.932667998*10^-3*G10^3-0.1485249855*G10*G10+8.818633058*G10)&gt;=100.1,100,(1.729349556*10^-4*G10^4-4.932667998*10^-3*G10^3-0.1485249855*G10*G10+8.818633058*G10))</f>
        <v>1.9062171366761451</v>
      </c>
      <c r="J10" s="11">
        <f aca="true" t="shared" si="7" ref="J10:J27">IF((H10+I10)&gt;=100.1,100,(H10+I10))</f>
        <v>13.928800681005573</v>
      </c>
      <c r="K10" s="35"/>
      <c r="L10"/>
    </row>
    <row r="11" spans="1:12" ht="14.25">
      <c r="A11"/>
      <c r="B11" s="12">
        <v>10</v>
      </c>
      <c r="C11" s="21">
        <f t="shared" si="0"/>
        <v>1.553231333380084</v>
      </c>
      <c r="D11" s="21">
        <f t="shared" si="1"/>
        <v>1.4777797281754566</v>
      </c>
      <c r="E11" s="21">
        <f t="shared" si="2"/>
        <v>0.07545160520462746</v>
      </c>
      <c r="F11" s="8">
        <f t="shared" si="3"/>
        <v>0.21997552537792261</v>
      </c>
      <c r="G11" s="9">
        <f t="shared" si="4"/>
        <v>0.4325287656065719</v>
      </c>
      <c r="H11" s="10">
        <f t="shared" si="5"/>
        <v>23.926432497391517</v>
      </c>
      <c r="I11" s="10">
        <f t="shared" si="6"/>
        <v>3.786133159458773</v>
      </c>
      <c r="J11" s="11">
        <f t="shared" si="7"/>
        <v>27.712565656850288</v>
      </c>
      <c r="K11" s="35"/>
      <c r="L11"/>
    </row>
    <row r="12" spans="1:12" ht="14.25">
      <c r="A12"/>
      <c r="B12" s="12">
        <f aca="true" t="shared" si="8" ref="B12:B26">B11+5</f>
        <v>15</v>
      </c>
      <c r="C12" s="21">
        <f t="shared" si="0"/>
        <v>1.5711819090099053</v>
      </c>
      <c r="D12" s="21">
        <f t="shared" si="1"/>
        <v>1.4586801941481176</v>
      </c>
      <c r="E12" s="21">
        <f t="shared" si="2"/>
        <v>0.11250171486178773</v>
      </c>
      <c r="F12" s="8">
        <f t="shared" si="3"/>
        <v>0.3279933377894686</v>
      </c>
      <c r="G12" s="9">
        <f t="shared" si="4"/>
        <v>0.6453276743491629</v>
      </c>
      <c r="H12" s="10">
        <f t="shared" si="5"/>
        <v>35.26168642882047</v>
      </c>
      <c r="I12" s="10">
        <f t="shared" si="6"/>
        <v>5.62775941830153</v>
      </c>
      <c r="J12" s="11">
        <f t="shared" si="7"/>
        <v>40.889445847122</v>
      </c>
      <c r="K12" s="35"/>
      <c r="L12"/>
    </row>
    <row r="13" spans="1:12" ht="14.25">
      <c r="A13"/>
      <c r="B13" s="12">
        <f t="shared" si="8"/>
        <v>20</v>
      </c>
      <c r="C13" s="21">
        <f t="shared" si="0"/>
        <v>1.5885214869116353</v>
      </c>
      <c r="D13" s="21">
        <f t="shared" si="1"/>
        <v>1.439777755634545</v>
      </c>
      <c r="E13" s="21">
        <f t="shared" si="2"/>
        <v>0.14874373127709029</v>
      </c>
      <c r="F13" s="8">
        <f t="shared" si="3"/>
        <v>0.4336551932276685</v>
      </c>
      <c r="G13" s="9">
        <f t="shared" si="4"/>
        <v>0.8539526827039073</v>
      </c>
      <c r="H13" s="10">
        <f t="shared" si="5"/>
        <v>45.6886544162001</v>
      </c>
      <c r="I13" s="10">
        <f t="shared" si="6"/>
        <v>7.419405944626638</v>
      </c>
      <c r="J13" s="11">
        <f t="shared" si="7"/>
        <v>53.10806036082674</v>
      </c>
      <c r="K13" s="35"/>
      <c r="L13"/>
    </row>
    <row r="14" spans="1:12" ht="14.25">
      <c r="A14"/>
      <c r="B14" s="12">
        <f t="shared" si="8"/>
        <v>25</v>
      </c>
      <c r="C14" s="21">
        <f t="shared" si="0"/>
        <v>1.6051399862181026</v>
      </c>
      <c r="D14" s="21">
        <f t="shared" si="1"/>
        <v>1.42122697858004</v>
      </c>
      <c r="E14" s="21">
        <f t="shared" si="2"/>
        <v>0.18391300763806262</v>
      </c>
      <c r="F14" s="8">
        <f t="shared" si="3"/>
        <v>0.5361895266415819</v>
      </c>
      <c r="G14" s="9">
        <f t="shared" si="4"/>
        <v>1.0569894162324331</v>
      </c>
      <c r="H14" s="10">
        <f t="shared" si="5"/>
        <v>54.984300332814634</v>
      </c>
      <c r="I14" s="10">
        <f t="shared" si="6"/>
        <v>9.149656624661217</v>
      </c>
      <c r="J14" s="11">
        <f t="shared" si="7"/>
        <v>64.13395695747585</v>
      </c>
      <c r="K14" s="35"/>
      <c r="L14"/>
    </row>
    <row r="15" spans="1:12" ht="14.25">
      <c r="A15"/>
      <c r="B15" s="12">
        <f t="shared" si="8"/>
        <v>30</v>
      </c>
      <c r="C15" s="21">
        <f t="shared" si="0"/>
        <v>1.620934992527461</v>
      </c>
      <c r="D15" s="21">
        <f t="shared" si="1"/>
        <v>1.4031857503552407</v>
      </c>
      <c r="E15" s="21">
        <f t="shared" si="2"/>
        <v>0.21774924217222025</v>
      </c>
      <c r="F15" s="8">
        <f t="shared" si="3"/>
        <v>0.634837440735336</v>
      </c>
      <c r="G15" s="9">
        <f t="shared" si="4"/>
        <v>1.253008643161686</v>
      </c>
      <c r="H15" s="10">
        <f t="shared" si="5"/>
        <v>63.0377265756405</v>
      </c>
      <c r="I15" s="10">
        <f t="shared" si="6"/>
        <v>10.807357095333389</v>
      </c>
      <c r="J15" s="11">
        <f t="shared" si="7"/>
        <v>73.84508367097389</v>
      </c>
      <c r="K15" s="35"/>
      <c r="L15"/>
    </row>
    <row r="16" spans="1:12" ht="14.25">
      <c r="A16"/>
      <c r="B16" s="12">
        <f t="shared" si="8"/>
        <v>35</v>
      </c>
      <c r="C16" s="21">
        <f t="shared" si="0"/>
        <v>1.6358118269951358</v>
      </c>
      <c r="D16" s="21">
        <f t="shared" si="1"/>
        <v>1.3858139004436476</v>
      </c>
      <c r="E16" s="21">
        <f t="shared" si="2"/>
        <v>0.24999792655148823</v>
      </c>
      <c r="F16" s="8">
        <f t="shared" si="3"/>
        <v>0.7288569287215401</v>
      </c>
      <c r="G16" s="9">
        <f t="shared" si="4"/>
        <v>1.4405686122728238</v>
      </c>
      <c r="H16" s="10">
        <f t="shared" si="5"/>
        <v>69.83647441817567</v>
      </c>
      <c r="I16" s="10">
        <f t="shared" si="6"/>
        <v>12.381619744814738</v>
      </c>
      <c r="J16" s="11">
        <f t="shared" si="7"/>
        <v>82.21809416299041</v>
      </c>
      <c r="K16" s="35"/>
      <c r="L16"/>
    </row>
    <row r="17" spans="1:12" ht="14.25">
      <c r="A17"/>
      <c r="B17" s="12">
        <f t="shared" si="8"/>
        <v>40</v>
      </c>
      <c r="C17" s="21">
        <f t="shared" si="0"/>
        <v>1.6496835729856154</v>
      </c>
      <c r="D17" s="21">
        <f t="shared" si="1"/>
        <v>1.369271561459382</v>
      </c>
      <c r="E17" s="21">
        <f t="shared" si="2"/>
        <v>0.2804120115262334</v>
      </c>
      <c r="F17" s="8">
        <f t="shared" si="3"/>
        <v>0.817527730397182</v>
      </c>
      <c r="G17" s="9">
        <f t="shared" si="4"/>
        <v>1.618221230307251</v>
      </c>
      <c r="H17" s="10">
        <f t="shared" si="5"/>
        <v>75.44617781809977</v>
      </c>
      <c r="I17" s="10">
        <f t="shared" si="6"/>
        <v>13.861849266848097</v>
      </c>
      <c r="J17" s="11">
        <f t="shared" si="7"/>
        <v>89.30802708494787</v>
      </c>
      <c r="K17" s="35"/>
      <c r="L17"/>
    </row>
    <row r="18" spans="1:12" ht="14.25">
      <c r="A18"/>
      <c r="B18" s="12">
        <f t="shared" si="8"/>
        <v>45</v>
      </c>
      <c r="C18" s="21">
        <f t="shared" si="0"/>
        <v>1.6624710720524858</v>
      </c>
      <c r="D18" s="21">
        <f t="shared" si="1"/>
        <v>1.3537172653802783</v>
      </c>
      <c r="E18" s="21">
        <f t="shared" si="2"/>
        <v>0.30875380667220753</v>
      </c>
      <c r="F18" s="8">
        <f t="shared" si="3"/>
        <v>0.9001568707644534</v>
      </c>
      <c r="G18" s="9">
        <f t="shared" si="4"/>
        <v>1.7845225821149313</v>
      </c>
      <c r="H18" s="10">
        <f t="shared" si="5"/>
        <v>79.98653486414094</v>
      </c>
      <c r="I18" s="10">
        <f t="shared" si="6"/>
        <v>15.237791077013306</v>
      </c>
      <c r="J18" s="11">
        <f t="shared" si="7"/>
        <v>95.22432594115423</v>
      </c>
      <c r="K18" s="35"/>
      <c r="L18"/>
    </row>
    <row r="19" spans="1:12" ht="14.25">
      <c r="A19"/>
      <c r="B19" s="12">
        <f t="shared" si="8"/>
        <v>50</v>
      </c>
      <c r="C19" s="21">
        <f t="shared" si="0"/>
        <v>1.6741028988069542</v>
      </c>
      <c r="D19" s="21">
        <f t="shared" si="1"/>
        <v>1.3393057844294383</v>
      </c>
      <c r="E19" s="21">
        <f t="shared" si="2"/>
        <v>0.3347971143775159</v>
      </c>
      <c r="F19" s="8">
        <f t="shared" si="3"/>
        <v>0.9760848815671017</v>
      </c>
      <c r="G19" s="9">
        <f t="shared" si="4"/>
        <v>1.9380480771999675</v>
      </c>
      <c r="H19" s="10">
        <f t="shared" si="5"/>
        <v>83.60665727462248</v>
      </c>
      <c r="I19" s="10">
        <f t="shared" si="6"/>
        <v>16.499603511320835</v>
      </c>
      <c r="J19" s="11">
        <f t="shared" si="7"/>
        <v>100</v>
      </c>
      <c r="K19" s="35"/>
      <c r="L19"/>
    </row>
    <row r="20" spans="1:12" ht="14.25">
      <c r="A20"/>
      <c r="B20" s="12">
        <f t="shared" si="8"/>
        <v>55</v>
      </c>
      <c r="C20" s="21">
        <f t="shared" si="0"/>
        <v>1.684515322329928</v>
      </c>
      <c r="D20" s="21">
        <f t="shared" si="1"/>
        <v>1.3261857444700944</v>
      </c>
      <c r="E20" s="21">
        <f t="shared" si="2"/>
        <v>0.35832957785983366</v>
      </c>
      <c r="F20" s="8">
        <f t="shared" si="3"/>
        <v>1.0446926468216724</v>
      </c>
      <c r="G20" s="9">
        <f t="shared" si="4"/>
        <v>2.0774122084032856</v>
      </c>
      <c r="H20" s="10">
        <f t="shared" si="5"/>
        <v>86.4626115138545</v>
      </c>
      <c r="I20" s="10">
        <f t="shared" si="6"/>
        <v>17.637953084164224</v>
      </c>
      <c r="J20" s="11">
        <f t="shared" si="7"/>
        <v>100</v>
      </c>
      <c r="K20" s="35"/>
      <c r="L20"/>
    </row>
    <row r="21" spans="1:12" ht="14.25">
      <c r="A21"/>
      <c r="B21" s="12">
        <f t="shared" si="8"/>
        <v>60</v>
      </c>
      <c r="C21" s="21">
        <f t="shared" si="0"/>
        <v>1.6936522601738684</v>
      </c>
      <c r="D21" s="21">
        <f t="shared" si="1"/>
        <v>1.3144970603268564</v>
      </c>
      <c r="E21" s="21">
        <f t="shared" si="2"/>
        <v>0.37915519984701196</v>
      </c>
      <c r="F21" s="8">
        <f t="shared" si="3"/>
        <v>1.1054087459096558</v>
      </c>
      <c r="G21" s="9">
        <f t="shared" si="4"/>
        <v>2.2012925362837974</v>
      </c>
      <c r="H21" s="10">
        <f t="shared" si="5"/>
        <v>88.6993983018165</v>
      </c>
      <c r="I21" s="10">
        <f t="shared" si="6"/>
        <v>18.6441302236821</v>
      </c>
      <c r="J21" s="11">
        <f t="shared" si="7"/>
        <v>100</v>
      </c>
      <c r="K21" s="35"/>
      <c r="L21"/>
    </row>
    <row r="22" spans="1:12" ht="14.25">
      <c r="A22"/>
      <c r="B22" s="12">
        <f t="shared" si="8"/>
        <v>65</v>
      </c>
      <c r="C22" s="21">
        <f t="shared" si="0"/>
        <v>1.7014652296663704</v>
      </c>
      <c r="D22" s="21">
        <f t="shared" si="1"/>
        <v>1.304368265573939</v>
      </c>
      <c r="E22" s="21">
        <f t="shared" si="2"/>
        <v>0.39709696409243134</v>
      </c>
      <c r="F22" s="8">
        <f t="shared" si="3"/>
        <v>1.1577170964793917</v>
      </c>
      <c r="G22" s="9">
        <f t="shared" si="4"/>
        <v>2.308457086503657</v>
      </c>
      <c r="H22" s="10">
        <f t="shared" si="5"/>
        <v>90.4387937657032</v>
      </c>
      <c r="I22" s="10">
        <f t="shared" si="6"/>
        <v>19.510180931199436</v>
      </c>
      <c r="J22" s="11">
        <f t="shared" si="7"/>
        <v>100</v>
      </c>
      <c r="K22" s="35"/>
      <c r="L22"/>
    </row>
    <row r="23" spans="1:12" ht="14.25">
      <c r="A23"/>
      <c r="B23" s="12">
        <f t="shared" si="8"/>
        <v>70</v>
      </c>
      <c r="C23" s="21">
        <f t="shared" si="0"/>
        <v>1.7079133001377793</v>
      </c>
      <c r="D23" s="21">
        <f t="shared" si="1"/>
        <v>1.2959138317081424</v>
      </c>
      <c r="E23" s="21">
        <f t="shared" si="2"/>
        <v>0.41199946842963686</v>
      </c>
      <c r="F23" s="8">
        <f t="shared" si="3"/>
        <v>1.201164630990195</v>
      </c>
      <c r="G23" s="9">
        <f t="shared" si="4"/>
        <v>2.3977939059393165</v>
      </c>
      <c r="H23" s="10">
        <f t="shared" si="5"/>
        <v>91.77349855484184</v>
      </c>
      <c r="I23" s="10">
        <f t="shared" si="6"/>
        <v>20.2290478986595</v>
      </c>
      <c r="J23" s="11">
        <f t="shared" si="7"/>
        <v>100</v>
      </c>
      <c r="K23" s="35"/>
      <c r="L23"/>
    </row>
    <row r="24" spans="1:12" ht="14.25">
      <c r="A24"/>
      <c r="B24" s="12">
        <f t="shared" si="8"/>
        <v>75</v>
      </c>
      <c r="C24" s="21">
        <f t="shared" si="0"/>
        <v>1.7129630488166847</v>
      </c>
      <c r="D24" s="21">
        <f t="shared" si="1"/>
        <v>1.2892315902849452</v>
      </c>
      <c r="E24" s="21">
        <f t="shared" si="2"/>
        <v>0.42373145853173955</v>
      </c>
      <c r="F24" s="8">
        <f t="shared" si="3"/>
        <v>1.2353686837660045</v>
      </c>
      <c r="G24" s="9">
        <f t="shared" si="4"/>
        <v>2.46834112225174</v>
      </c>
      <c r="H24" s="10">
        <f t="shared" si="5"/>
        <v>92.7670468114128</v>
      </c>
      <c r="I24" s="10">
        <f t="shared" si="6"/>
        <v>20.794712991966048</v>
      </c>
      <c r="J24" s="11">
        <f t="shared" si="7"/>
        <v>100</v>
      </c>
      <c r="K24" s="35"/>
      <c r="L24"/>
    </row>
    <row r="25" spans="1:12" ht="14.25">
      <c r="A25"/>
      <c r="B25" s="12">
        <f t="shared" si="8"/>
        <v>80</v>
      </c>
      <c r="C25" s="21">
        <f t="shared" si="0"/>
        <v>1.7165885224358628</v>
      </c>
      <c r="D25" s="21">
        <f t="shared" si="1"/>
        <v>1.2844003833078925</v>
      </c>
      <c r="E25" s="21">
        <f t="shared" si="2"/>
        <v>0.43218813912797027</v>
      </c>
      <c r="F25" s="8">
        <f t="shared" si="3"/>
        <v>1.2600237292360648</v>
      </c>
      <c r="G25" s="9">
        <f t="shared" si="4"/>
        <v>2.519315557771881</v>
      </c>
      <c r="H25" s="10">
        <f t="shared" si="5"/>
        <v>93.45806676232309</v>
      </c>
      <c r="I25" s="10">
        <f t="shared" si="6"/>
        <v>21.202331924941493</v>
      </c>
      <c r="J25" s="11">
        <f t="shared" si="7"/>
        <v>100</v>
      </c>
      <c r="K25" s="35"/>
      <c r="L25"/>
    </row>
    <row r="26" spans="1:12" ht="14.25">
      <c r="A26"/>
      <c r="B26" s="12">
        <f t="shared" si="8"/>
        <v>85</v>
      </c>
      <c r="C26" s="21">
        <f t="shared" si="0"/>
        <v>1.7187712060345364</v>
      </c>
      <c r="D26" s="21">
        <f t="shared" si="1"/>
        <v>1.281478068991657</v>
      </c>
      <c r="E26" s="21">
        <f t="shared" si="2"/>
        <v>0.4372931370428794</v>
      </c>
      <c r="F26" s="8">
        <f t="shared" si="3"/>
        <v>1.2749071050812812</v>
      </c>
      <c r="G26" s="9">
        <f t="shared" si="4"/>
        <v>2.5501378270551465</v>
      </c>
      <c r="H26" s="10">
        <f t="shared" si="5"/>
        <v>93.86690174858612</v>
      </c>
      <c r="I26" s="10">
        <f t="shared" si="6"/>
        <v>21.44835164573617</v>
      </c>
      <c r="J26" s="11">
        <f t="shared" si="7"/>
        <v>100</v>
      </c>
      <c r="K26" s="35"/>
      <c r="L26"/>
    </row>
    <row r="27" spans="1:12" ht="14.25">
      <c r="A27"/>
      <c r="B27" s="12">
        <f>B26+4.99</f>
        <v>89.99</v>
      </c>
      <c r="C27" s="21">
        <f t="shared" si="0"/>
        <v>1.7194999970835916</v>
      </c>
      <c r="D27" s="21">
        <f t="shared" si="1"/>
        <v>1.2805000039162548</v>
      </c>
      <c r="E27" s="21">
        <f t="shared" si="2"/>
        <v>0.43899999316733673</v>
      </c>
      <c r="F27" s="8">
        <f t="shared" si="3"/>
        <v>1.2798833620038972</v>
      </c>
      <c r="G27" s="9">
        <f t="shared" si="4"/>
        <v>2.560451905774972</v>
      </c>
      <c r="H27" s="10">
        <f t="shared" si="5"/>
        <v>94.00239919687165</v>
      </c>
      <c r="I27" s="10">
        <f t="shared" si="6"/>
        <v>21.53060126921853</v>
      </c>
      <c r="J27" s="11">
        <f t="shared" si="7"/>
        <v>100</v>
      </c>
      <c r="K27" s="35"/>
      <c r="L27"/>
    </row>
    <row r="28" spans="1:12" ht="13.5" customHeight="1">
      <c r="A28"/>
      <c r="B28"/>
      <c r="C28"/>
      <c r="D28"/>
      <c r="E28" s="33"/>
      <c r="F28"/>
      <c r="G28"/>
      <c r="H28"/>
      <c r="I28"/>
      <c r="J28"/>
      <c r="K28" s="35"/>
      <c r="L28"/>
    </row>
    <row r="29" spans="1:12" ht="13.5" customHeight="1" thickBot="1">
      <c r="A29"/>
      <c r="B29" t="s">
        <v>15</v>
      </c>
      <c r="C29"/>
      <c r="D29"/>
      <c r="E29" s="33"/>
      <c r="F29"/>
      <c r="G29"/>
      <c r="H29"/>
      <c r="I29"/>
      <c r="J29"/>
      <c r="K29" s="35"/>
      <c r="L29"/>
    </row>
    <row r="30" spans="1:12" ht="13.5" customHeight="1" thickBot="1">
      <c r="A30"/>
      <c r="B30" s="45">
        <v>50</v>
      </c>
      <c r="C30" s="22"/>
      <c r="D30"/>
      <c r="E30" s="33"/>
      <c r="F30"/>
      <c r="G30"/>
      <c r="H30"/>
      <c r="I30"/>
      <c r="J30"/>
      <c r="K30" s="35"/>
      <c r="L30"/>
    </row>
    <row r="31" spans="1:12" ht="13.5" customHeight="1">
      <c r="A31"/>
      <c r="B31"/>
      <c r="C31"/>
      <c r="D31"/>
      <c r="E31" s="33"/>
      <c r="F31"/>
      <c r="G31"/>
      <c r="H31"/>
      <c r="I31"/>
      <c r="J31"/>
      <c r="K31" s="35"/>
      <c r="L31"/>
    </row>
    <row r="32" spans="1:12" ht="13.5" customHeight="1">
      <c r="A32"/>
      <c r="B32" s="17">
        <f>$B30</f>
        <v>50</v>
      </c>
      <c r="C32" s="14">
        <f>SQRT($F$6^2+$F$4*$F$6*SIN($B32*PI()/180)+F$4^2/4)</f>
        <v>1.6741028988069542</v>
      </c>
      <c r="D32" s="14">
        <f>SQRT($F$6^2-$F$4*$F$6*SIN($B32*PI()/180)+F$4^2/4)</f>
        <v>1.3393057844294383</v>
      </c>
      <c r="E32" s="21">
        <f t="shared" si="2"/>
        <v>0.3347971143775159</v>
      </c>
      <c r="F32" s="8">
        <f>(C32-D32)/343*1000</f>
        <v>0.9760848815671017</v>
      </c>
      <c r="G32" s="9">
        <f>20*LOG(C32/D32)</f>
        <v>1.9380480771999675</v>
      </c>
      <c r="H32" s="24">
        <f>21.090084*F32^4-61.293151*F32^3+17.099029*F32*F32+107.74868*F32</f>
        <v>83.60665727462248</v>
      </c>
      <c r="I32" s="24">
        <f>1.729349556*10^-4*G32^4-4.932667998*10^-3*G32^3-0.1485249855*G32*G32+8.818633058*G32</f>
        <v>16.499603511320835</v>
      </c>
      <c r="J32" s="23">
        <f>H32+I32</f>
        <v>100.1062607859433</v>
      </c>
      <c r="K32" s="35"/>
      <c r="L32"/>
    </row>
    <row r="33" spans="1:12" ht="12.75">
      <c r="A33"/>
      <c r="B33"/>
      <c r="C33"/>
      <c r="D33"/>
      <c r="E33"/>
      <c r="F33"/>
      <c r="G33"/>
      <c r="H33"/>
      <c r="I33"/>
      <c r="J33"/>
      <c r="K33"/>
      <c r="L33"/>
    </row>
    <row r="34" spans="1:12" ht="12.75">
      <c r="A34"/>
      <c r="B34" t="s">
        <v>19</v>
      </c>
      <c r="C34"/>
      <c r="D34"/>
      <c r="E34"/>
      <c r="F34"/>
      <c r="G34"/>
      <c r="H34"/>
      <c r="I34"/>
      <c r="J34"/>
      <c r="K34"/>
      <c r="L34"/>
    </row>
    <row r="35" spans="1:12" ht="12.75">
      <c r="A35"/>
      <c r="B35"/>
      <c r="C35"/>
      <c r="D35"/>
      <c r="E35"/>
      <c r="F35"/>
      <c r="G35"/>
      <c r="H35"/>
      <c r="I35"/>
      <c r="J35"/>
      <c r="K35"/>
      <c r="L35"/>
    </row>
  </sheetData>
  <printOptions/>
  <pageMargins left="0.75" right="0.75" top="1" bottom="1" header="0.4921259845" footer="0.4921259845"/>
  <pageSetup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J32"/>
  <sheetViews>
    <sheetView workbookViewId="0" topLeftCell="A6">
      <selection activeCell="H2" sqref="H2"/>
    </sheetView>
  </sheetViews>
  <sheetFormatPr defaultColWidth="11.421875" defaultRowHeight="12.75"/>
  <cols>
    <col min="1" max="1" width="5.7109375" style="0" customWidth="1"/>
    <col min="2" max="2" width="8.7109375" style="0" customWidth="1"/>
    <col min="3" max="5" width="10.7109375" style="0" customWidth="1"/>
    <col min="6" max="7" width="10.28125" style="0" customWidth="1"/>
    <col min="8" max="10" width="11.7109375" style="0" customWidth="1"/>
  </cols>
  <sheetData>
    <row r="1" spans="2:10" ht="16.5" customHeight="1">
      <c r="B1" s="39" t="s">
        <v>16</v>
      </c>
      <c r="C1" s="40"/>
      <c r="D1" s="40"/>
      <c r="E1" s="40"/>
      <c r="F1" s="40"/>
      <c r="G1" s="41"/>
      <c r="H1" s="41"/>
      <c r="I1" s="41"/>
      <c r="J1" s="41"/>
    </row>
    <row r="2" spans="2:10" ht="16.5" customHeight="1">
      <c r="B2" s="39" t="s">
        <v>1</v>
      </c>
      <c r="C2" s="39"/>
      <c r="D2" s="39"/>
      <c r="E2" s="39"/>
      <c r="F2" s="39"/>
      <c r="G2" s="39"/>
      <c r="H2" s="41"/>
      <c r="I2" s="41"/>
      <c r="J2" s="41"/>
    </row>
    <row r="3" spans="2:7" ht="13.5" customHeight="1" thickBot="1">
      <c r="B3" s="18"/>
      <c r="C3" s="18"/>
      <c r="D3" s="18"/>
      <c r="E3" s="18"/>
      <c r="F3" s="18"/>
      <c r="G3" s="18"/>
    </row>
    <row r="4" spans="2:8" ht="13.5" thickBot="1">
      <c r="B4" s="42" t="s">
        <v>2</v>
      </c>
      <c r="F4" s="44">
        <v>0.3</v>
      </c>
      <c r="H4" t="s">
        <v>3</v>
      </c>
    </row>
    <row r="5" spans="2:8" ht="13.5" thickBot="1">
      <c r="B5" s="2"/>
      <c r="C5" s="3"/>
      <c r="H5" t="s">
        <v>4</v>
      </c>
    </row>
    <row r="6" spans="2:8" ht="13.5" thickBot="1">
      <c r="B6" s="42" t="s">
        <v>5</v>
      </c>
      <c r="C6" s="1"/>
      <c r="D6" s="1"/>
      <c r="F6" s="38">
        <v>1.5</v>
      </c>
      <c r="H6" t="s">
        <v>6</v>
      </c>
    </row>
    <row r="7" ht="13.5" customHeight="1">
      <c r="H7" s="20" t="s">
        <v>7</v>
      </c>
    </row>
    <row r="8" spans="2:10" ht="15">
      <c r="B8" s="4" t="s">
        <v>8</v>
      </c>
      <c r="C8" s="13" t="s">
        <v>9</v>
      </c>
      <c r="D8" s="5" t="s">
        <v>10</v>
      </c>
      <c r="E8" s="6" t="s">
        <v>17</v>
      </c>
      <c r="F8" s="6" t="s">
        <v>12</v>
      </c>
      <c r="G8" s="25" t="s">
        <v>13</v>
      </c>
      <c r="H8" s="29" t="s">
        <v>18</v>
      </c>
      <c r="I8" s="27"/>
      <c r="J8" s="28"/>
    </row>
    <row r="9" spans="2:10" ht="14.25">
      <c r="B9" s="7">
        <v>0</v>
      </c>
      <c r="C9" s="14">
        <f aca="true" t="shared" si="0" ref="C9:C27">SQRT($F$6^2+$F$4*$F$6*SIN($B9*PI()/180)+F$4^2/4)</f>
        <v>1.5074813431681335</v>
      </c>
      <c r="D9" s="14">
        <f aca="true" t="shared" si="1" ref="D9:D27">SQRT($F$6^2-$F$4*$F$6*SIN($B9*PI()/180)+F$4^2/4)</f>
        <v>1.5074813431681335</v>
      </c>
      <c r="E9" s="14">
        <f>$C9-$D9</f>
        <v>0</v>
      </c>
      <c r="F9" s="8">
        <f>(C9-D9)/343*1000</f>
        <v>0</v>
      </c>
      <c r="G9" s="9">
        <f>20*LOG(C9/D9)</f>
        <v>0</v>
      </c>
      <c r="H9" s="30">
        <f>IF((21.090084*F9^4-61.293151*F9^3+17.099029*F9*F9+107.74868*F9)&gt;=100.1,100,(21.090084*F9^4-61.293151*F9^3+17.099029*F9*F9+107.74868*F9))</f>
        <v>0</v>
      </c>
      <c r="I9" s="30">
        <f>IF((1.729349556*10^-4*G9^4-4.932667998*10^-3*G9^3-0.1485249855*G9*G9+8.818633058*G9)&gt;=100.1,100,(1.729349556*10^-4*G9^4-4.932667998*10^-3*G9^3-0.1485249855*G9*G9+8.818633058*G9))</f>
        <v>0</v>
      </c>
      <c r="J9" s="31">
        <f>IF((H9+I9)&gt;=100.1,100,(H9+I9))</f>
        <v>0</v>
      </c>
    </row>
    <row r="10" spans="2:10" ht="14.25">
      <c r="B10" s="12">
        <v>5</v>
      </c>
      <c r="C10" s="14">
        <f t="shared" si="0"/>
        <v>1.520434176226135</v>
      </c>
      <c r="D10" s="14">
        <f t="shared" si="1"/>
        <v>1.4944162458175947</v>
      </c>
      <c r="E10" s="14">
        <f aca="true" t="shared" si="2" ref="E10:E32">$C10-$D10</f>
        <v>0.02601793040854039</v>
      </c>
      <c r="F10" s="8">
        <f aca="true" t="shared" si="3" ref="F10:F27">(C10-D10)/343*1000</f>
        <v>0.07585402451469501</v>
      </c>
      <c r="G10" s="9">
        <f aca="true" t="shared" si="4" ref="G10:G27">20*LOG(C10/D10)</f>
        <v>0.14992085906217498</v>
      </c>
      <c r="H10" s="15">
        <f aca="true" t="shared" si="5" ref="H10:H27">IF((21.090084*F10^4-61.293151*F10^3+17.099029*F10*F10+107.74868*F10)&gt;=100.1,100,(21.090084*F10^4-61.293151*F10^3+17.099029*F10*F10+107.74868*F10))</f>
        <v>8.245502711855016</v>
      </c>
      <c r="I10" s="15">
        <f aca="true" t="shared" si="6" ref="I10:I27">IF((1.729349556*10^-4*G10^4-4.932667998*10^-3*G10^3-0.1485249855*G10*G10+8.818633058*G10)&gt;=100.1,100,(1.729349556*10^-4*G10^4-4.932667998*10^-3*G10^3-0.1485249855*G10*G10+8.818633058*G10))</f>
        <v>1.3187422229731312</v>
      </c>
      <c r="J10" s="16">
        <f aca="true" t="shared" si="7" ref="J10:J27">IF((H10+I10)&gt;=100.1,100,(H10+I10))</f>
        <v>9.564244934828148</v>
      </c>
    </row>
    <row r="11" spans="2:10" ht="14.25">
      <c r="B11" s="12">
        <v>10</v>
      </c>
      <c r="C11" s="14">
        <f t="shared" si="0"/>
        <v>1.533180250313093</v>
      </c>
      <c r="D11" s="14">
        <f t="shared" si="1"/>
        <v>1.481336666679753</v>
      </c>
      <c r="E11" s="14">
        <f t="shared" si="2"/>
        <v>0.05184358363333996</v>
      </c>
      <c r="F11" s="8">
        <f t="shared" si="3"/>
        <v>0.15114747414967922</v>
      </c>
      <c r="G11" s="9">
        <f t="shared" si="4"/>
        <v>0.29878886869071586</v>
      </c>
      <c r="H11" s="15">
        <f t="shared" si="5"/>
        <v>16.475936802327396</v>
      </c>
      <c r="I11" s="15">
        <f t="shared" si="6"/>
        <v>2.621519660956958</v>
      </c>
      <c r="J11" s="16">
        <f t="shared" si="7"/>
        <v>19.097456463284356</v>
      </c>
    </row>
    <row r="12" spans="2:10" ht="14.25">
      <c r="B12" s="12">
        <f aca="true" t="shared" si="8" ref="B12:B26">B11+5</f>
        <v>15</v>
      </c>
      <c r="C12" s="14">
        <f t="shared" si="0"/>
        <v>1.5456288591690226</v>
      </c>
      <c r="D12" s="14">
        <f t="shared" si="1"/>
        <v>1.4683430899159318</v>
      </c>
      <c r="E12" s="14">
        <f t="shared" si="2"/>
        <v>0.07728576925309083</v>
      </c>
      <c r="F12" s="8">
        <f t="shared" si="3"/>
        <v>0.22532294242883624</v>
      </c>
      <c r="G12" s="9">
        <f t="shared" si="4"/>
        <v>0.4455534861045896</v>
      </c>
      <c r="H12" s="15">
        <f t="shared" si="5"/>
        <v>24.49955936294767</v>
      </c>
      <c r="I12" s="15">
        <f t="shared" si="6"/>
        <v>3.8992583511791934</v>
      </c>
      <c r="J12" s="16">
        <f t="shared" si="7"/>
        <v>28.398817714126864</v>
      </c>
    </row>
    <row r="13" spans="2:10" ht="14.25">
      <c r="B13" s="12">
        <f t="shared" si="8"/>
        <v>20</v>
      </c>
      <c r="C13" s="14">
        <f t="shared" si="0"/>
        <v>1.5576935078816214</v>
      </c>
      <c r="D13" s="14">
        <f t="shared" si="1"/>
        <v>1.4555380226924508</v>
      </c>
      <c r="E13" s="14">
        <f t="shared" si="2"/>
        <v>0.10215548518917061</v>
      </c>
      <c r="F13" s="8">
        <f t="shared" si="3"/>
        <v>0.2978294028838794</v>
      </c>
      <c r="G13" s="9">
        <f t="shared" si="4"/>
        <v>0.5891690992800577</v>
      </c>
      <c r="H13" s="15">
        <f t="shared" si="5"/>
        <v>32.15413536824616</v>
      </c>
      <c r="I13" s="15">
        <f t="shared" si="6"/>
        <v>5.143122113934831</v>
      </c>
      <c r="J13" s="16">
        <f t="shared" si="7"/>
        <v>37.29725748218099</v>
      </c>
    </row>
    <row r="14" spans="2:10" ht="14.25">
      <c r="B14" s="12">
        <f t="shared" si="8"/>
        <v>25</v>
      </c>
      <c r="C14" s="14">
        <f t="shared" si="0"/>
        <v>1.5692922665275946</v>
      </c>
      <c r="D14" s="14">
        <f t="shared" si="1"/>
        <v>1.4430252188429298</v>
      </c>
      <c r="E14" s="14">
        <f t="shared" si="2"/>
        <v>0.1262670476846648</v>
      </c>
      <c r="F14" s="8">
        <f t="shared" si="3"/>
        <v>0.3681255034538332</v>
      </c>
      <c r="G14" s="9">
        <f t="shared" si="4"/>
        <v>0.7285982699635067</v>
      </c>
      <c r="H14" s="15">
        <f t="shared" si="5"/>
        <v>39.31181481672933</v>
      </c>
      <c r="I14" s="15">
        <f t="shared" si="6"/>
        <v>6.344536368412978</v>
      </c>
      <c r="J14" s="16">
        <f t="shared" si="7"/>
        <v>45.65635118514231</v>
      </c>
    </row>
    <row r="15" spans="2:10" ht="14.25">
      <c r="B15" s="12">
        <f t="shared" si="8"/>
        <v>30</v>
      </c>
      <c r="C15" s="14">
        <f t="shared" si="0"/>
        <v>1.5803480629279107</v>
      </c>
      <c r="D15" s="14">
        <f t="shared" si="1"/>
        <v>1.4309088021254184</v>
      </c>
      <c r="E15" s="14">
        <f t="shared" si="2"/>
        <v>0.14943926080249237</v>
      </c>
      <c r="F15" s="8">
        <f t="shared" si="3"/>
        <v>0.43568297610056084</v>
      </c>
      <c r="G15" s="9">
        <f t="shared" si="4"/>
        <v>0.8628158646556388</v>
      </c>
      <c r="H15" s="15">
        <f t="shared" si="5"/>
        <v>45.880888087367616</v>
      </c>
      <c r="I15" s="15">
        <f t="shared" si="6"/>
        <v>7.49521437016442</v>
      </c>
      <c r="J15" s="16">
        <f t="shared" si="7"/>
        <v>53.376102457532035</v>
      </c>
    </row>
    <row r="16" spans="2:10" ht="14.25">
      <c r="B16" s="12">
        <f t="shared" si="8"/>
        <v>35</v>
      </c>
      <c r="C16" s="14">
        <f t="shared" si="0"/>
        <v>1.5907889226286342</v>
      </c>
      <c r="D16" s="14">
        <f t="shared" si="1"/>
        <v>1.4192922897141482</v>
      </c>
      <c r="E16" s="14">
        <f t="shared" si="2"/>
        <v>0.17149663291448602</v>
      </c>
      <c r="F16" s="8">
        <f t="shared" si="3"/>
        <v>0.4999901834241576</v>
      </c>
      <c r="G16" s="9">
        <f t="shared" si="4"/>
        <v>0.9908142932569222</v>
      </c>
      <c r="H16" s="15">
        <f t="shared" si="5"/>
        <v>51.804705794276856</v>
      </c>
      <c r="I16" s="15">
        <f t="shared" si="6"/>
        <v>8.587187462340486</v>
      </c>
      <c r="J16" s="16">
        <f t="shared" si="7"/>
        <v>60.391893256617344</v>
      </c>
    </row>
    <row r="17" spans="2:10" ht="14.25">
      <c r="B17" s="12">
        <f t="shared" si="8"/>
        <v>40</v>
      </c>
      <c r="C17" s="14">
        <f t="shared" si="0"/>
        <v>1.60054816371109</v>
      </c>
      <c r="D17" s="14">
        <f t="shared" si="1"/>
        <v>1.4082775208179166</v>
      </c>
      <c r="E17" s="14">
        <f t="shared" si="2"/>
        <v>0.19227064289317353</v>
      </c>
      <c r="F17" s="8">
        <f t="shared" si="3"/>
        <v>0.5605558101841794</v>
      </c>
      <c r="G17" s="9">
        <f t="shared" si="4"/>
        <v>1.111610008355553</v>
      </c>
      <c r="H17" s="15">
        <f t="shared" si="5"/>
        <v>57.058263341527464</v>
      </c>
      <c r="I17" s="15">
        <f t="shared" si="6"/>
        <v>9.612840473858887</v>
      </c>
      <c r="J17" s="16">
        <f t="shared" si="7"/>
        <v>66.67110381538635</v>
      </c>
    </row>
    <row r="18" spans="2:10" ht="14.25">
      <c r="B18" s="12">
        <f t="shared" si="8"/>
        <v>45</v>
      </c>
      <c r="C18" s="14">
        <f t="shared" si="0"/>
        <v>1.6095645533913656</v>
      </c>
      <c r="D18" s="14">
        <f t="shared" si="1"/>
        <v>1.3979635004055198</v>
      </c>
      <c r="E18" s="14">
        <f t="shared" si="2"/>
        <v>0.21160105298584586</v>
      </c>
      <c r="F18" s="8">
        <f t="shared" si="3"/>
        <v>0.6169126909208335</v>
      </c>
      <c r="G18" s="9">
        <f t="shared" si="4"/>
        <v>1.2242513345294856</v>
      </c>
      <c r="H18" s="15">
        <f t="shared" si="5"/>
        <v>61.643092505355796</v>
      </c>
      <c r="I18" s="15">
        <f t="shared" si="6"/>
        <v>10.564952867128502</v>
      </c>
      <c r="J18" s="16">
        <f t="shared" si="7"/>
        <v>72.20804537248429</v>
      </c>
    </row>
    <row r="19" spans="2:10" ht="14.25">
      <c r="B19" s="12">
        <f t="shared" si="8"/>
        <v>50</v>
      </c>
      <c r="C19" s="14">
        <f t="shared" si="0"/>
        <v>1.6177824326538905</v>
      </c>
      <c r="D19" s="14">
        <f t="shared" si="1"/>
        <v>1.388445173781255</v>
      </c>
      <c r="E19" s="14">
        <f t="shared" si="2"/>
        <v>0.22933725887263545</v>
      </c>
      <c r="F19" s="8">
        <f t="shared" si="3"/>
        <v>0.6686217459843599</v>
      </c>
      <c r="G19" s="9">
        <f t="shared" si="4"/>
        <v>1.3278275983720564</v>
      </c>
      <c r="H19" s="15">
        <f t="shared" si="5"/>
        <v>65.58116407609083</v>
      </c>
      <c r="I19" s="15">
        <f t="shared" si="6"/>
        <v>11.436745654392023</v>
      </c>
      <c r="J19" s="16">
        <f t="shared" si="7"/>
        <v>77.01790973048286</v>
      </c>
    </row>
    <row r="20" spans="2:10" ht="14.25">
      <c r="B20" s="12">
        <f t="shared" si="8"/>
        <v>55</v>
      </c>
      <c r="C20" s="14">
        <f t="shared" si="0"/>
        <v>1.625151814425362</v>
      </c>
      <c r="D20" s="14">
        <f t="shared" si="1"/>
        <v>1.3798121539071735</v>
      </c>
      <c r="E20" s="14">
        <f t="shared" si="2"/>
        <v>0.24533966051818856</v>
      </c>
      <c r="F20" s="8">
        <f t="shared" si="3"/>
        <v>0.7152759781871386</v>
      </c>
      <c r="G20" s="9">
        <f t="shared" si="4"/>
        <v>1.4214794200731382</v>
      </c>
      <c r="H20" s="15">
        <f t="shared" si="5"/>
        <v>68.90848685988766</v>
      </c>
      <c r="I20" s="15">
        <f t="shared" si="6"/>
        <v>12.221933490293514</v>
      </c>
      <c r="J20" s="16">
        <f t="shared" si="7"/>
        <v>81.13042035018117</v>
      </c>
    </row>
    <row r="21" spans="2:10" ht="14.25">
      <c r="B21" s="12">
        <f t="shared" si="8"/>
        <v>60</v>
      </c>
      <c r="C21" s="14">
        <f t="shared" si="0"/>
        <v>1.6316284600677318</v>
      </c>
      <c r="D21" s="14">
        <f t="shared" si="1"/>
        <v>1.3721474295049358</v>
      </c>
      <c r="E21" s="14">
        <f t="shared" si="2"/>
        <v>0.2594810305627959</v>
      </c>
      <c r="F21" s="8">
        <f t="shared" si="3"/>
        <v>0.7565044622822038</v>
      </c>
      <c r="G21" s="9">
        <f t="shared" si="4"/>
        <v>1.5044099124959058</v>
      </c>
      <c r="H21" s="15">
        <f t="shared" si="5"/>
        <v>71.66899797919433</v>
      </c>
      <c r="I21" s="15">
        <f t="shared" si="6"/>
        <v>12.914780742073956</v>
      </c>
      <c r="J21" s="16">
        <f t="shared" si="7"/>
        <v>84.58377872126829</v>
      </c>
    </row>
    <row r="22" spans="2:10" ht="14.25">
      <c r="B22" s="12">
        <f t="shared" si="8"/>
        <v>65</v>
      </c>
      <c r="C22" s="14">
        <f t="shared" si="0"/>
        <v>1.6371739382748836</v>
      </c>
      <c r="D22" s="14">
        <f t="shared" si="1"/>
        <v>1.365526087569735</v>
      </c>
      <c r="E22" s="14">
        <f t="shared" si="2"/>
        <v>0.2716478507051485</v>
      </c>
      <c r="F22" s="8">
        <f t="shared" si="3"/>
        <v>0.791976241122882</v>
      </c>
      <c r="G22" s="9">
        <f t="shared" si="4"/>
        <v>1.5758964223647278</v>
      </c>
      <c r="H22" s="15">
        <f t="shared" si="5"/>
        <v>73.90919435432235</v>
      </c>
      <c r="I22" s="15">
        <f t="shared" si="6"/>
        <v>13.510159778623464</v>
      </c>
      <c r="J22" s="16">
        <f t="shared" si="7"/>
        <v>87.41935413294581</v>
      </c>
    </row>
    <row r="23" spans="2:10" ht="14.25">
      <c r="B23" s="12">
        <f t="shared" si="8"/>
        <v>70</v>
      </c>
      <c r="C23" s="14">
        <f t="shared" si="0"/>
        <v>1.6417556698101148</v>
      </c>
      <c r="D23" s="14">
        <f t="shared" si="1"/>
        <v>1.3600140883999479</v>
      </c>
      <c r="E23" s="14">
        <f t="shared" si="2"/>
        <v>0.2817415814101669</v>
      </c>
      <c r="F23" s="8">
        <f t="shared" si="3"/>
        <v>0.8214040274348889</v>
      </c>
      <c r="G23" s="9">
        <f t="shared" si="4"/>
        <v>1.635302350910247</v>
      </c>
      <c r="H23" s="15">
        <f t="shared" si="5"/>
        <v>75.67377879235454</v>
      </c>
      <c r="I23" s="15">
        <f t="shared" si="6"/>
        <v>14.003609251631445</v>
      </c>
      <c r="J23" s="16">
        <f t="shared" si="7"/>
        <v>89.67738804398599</v>
      </c>
    </row>
    <row r="24" spans="2:10" ht="14.25">
      <c r="B24" s="12">
        <f t="shared" si="8"/>
        <v>75</v>
      </c>
      <c r="C24" s="14">
        <f t="shared" si="0"/>
        <v>1.6453469609265035</v>
      </c>
      <c r="D24" s="14">
        <f t="shared" si="1"/>
        <v>1.3556671339860384</v>
      </c>
      <c r="E24" s="14">
        <f t="shared" si="2"/>
        <v>0.289679826940465</v>
      </c>
      <c r="F24" s="8">
        <f t="shared" si="3"/>
        <v>0.8445476004095189</v>
      </c>
      <c r="G24" s="9">
        <f t="shared" si="4"/>
        <v>1.6820885194669324</v>
      </c>
      <c r="H24" s="15">
        <f t="shared" si="5"/>
        <v>77.00241308814235</v>
      </c>
      <c r="I24" s="15">
        <f t="shared" si="6"/>
        <v>14.391389813403643</v>
      </c>
      <c r="J24" s="16">
        <f t="shared" si="7"/>
        <v>91.393802901546</v>
      </c>
    </row>
    <row r="25" spans="2:10" ht="14.25">
      <c r="B25" s="12">
        <f t="shared" si="8"/>
        <v>80</v>
      </c>
      <c r="C25" s="14">
        <f t="shared" si="0"/>
        <v>1.6479270277701903</v>
      </c>
      <c r="D25" s="14">
        <f t="shared" si="1"/>
        <v>1.3525296710773136</v>
      </c>
      <c r="E25" s="14">
        <f t="shared" si="2"/>
        <v>0.2953973566928767</v>
      </c>
      <c r="F25" s="8">
        <f t="shared" si="3"/>
        <v>0.8612167833611566</v>
      </c>
      <c r="G25" s="9">
        <f t="shared" si="4"/>
        <v>1.7158235097976728</v>
      </c>
      <c r="H25" s="15">
        <f t="shared" si="5"/>
        <v>77.9275116651482</v>
      </c>
      <c r="I25" s="15">
        <f t="shared" si="6"/>
        <v>14.670534568500269</v>
      </c>
      <c r="J25" s="16">
        <f t="shared" si="7"/>
        <v>92.59804623364847</v>
      </c>
    </row>
    <row r="26" spans="2:10" ht="14.25">
      <c r="B26" s="12">
        <f t="shared" si="8"/>
        <v>85</v>
      </c>
      <c r="C26" s="14">
        <f t="shared" si="0"/>
        <v>1.649481013574053</v>
      </c>
      <c r="D26" s="14">
        <f t="shared" si="1"/>
        <v>1.3506340680801423</v>
      </c>
      <c r="E26" s="14">
        <f t="shared" si="2"/>
        <v>0.29884694549391067</v>
      </c>
      <c r="F26" s="8">
        <f t="shared" si="3"/>
        <v>0.8712738935682527</v>
      </c>
      <c r="G26" s="9">
        <f t="shared" si="4"/>
        <v>1.7361924175664059</v>
      </c>
      <c r="H26" s="15">
        <f t="shared" si="5"/>
        <v>78.47289510493283</v>
      </c>
      <c r="I26" s="15">
        <f t="shared" si="6"/>
        <v>14.838891619924858</v>
      </c>
      <c r="J26" s="16">
        <f t="shared" si="7"/>
        <v>93.31178672485768</v>
      </c>
    </row>
    <row r="27" spans="2:10" ht="14.25">
      <c r="B27" s="12">
        <f>B26+4.99</f>
        <v>89.99</v>
      </c>
      <c r="C27" s="14">
        <f t="shared" si="0"/>
        <v>1.649999997923063</v>
      </c>
      <c r="D27" s="14">
        <f t="shared" si="1"/>
        <v>1.3500000025384784</v>
      </c>
      <c r="E27" s="14">
        <f t="shared" si="2"/>
        <v>0.29999999538458466</v>
      </c>
      <c r="F27" s="8">
        <f t="shared" si="3"/>
        <v>0.8746355550570982</v>
      </c>
      <c r="G27" s="9">
        <f t="shared" si="4"/>
        <v>1.7430034871120925</v>
      </c>
      <c r="H27" s="15">
        <f t="shared" si="5"/>
        <v>78.65306738653987</v>
      </c>
      <c r="I27" s="15">
        <f t="shared" si="6"/>
        <v>14.895156130900553</v>
      </c>
      <c r="J27" s="16">
        <f t="shared" si="7"/>
        <v>93.54822351744042</v>
      </c>
    </row>
    <row r="28" ht="14.25">
      <c r="E28" s="36"/>
    </row>
    <row r="29" spans="2:5" ht="15" thickBot="1">
      <c r="B29" t="s">
        <v>15</v>
      </c>
      <c r="E29" s="36"/>
    </row>
    <row r="30" spans="2:5" ht="15" thickBot="1">
      <c r="B30" s="45">
        <v>45</v>
      </c>
      <c r="E30" s="36"/>
    </row>
    <row r="31" spans="2:5" ht="14.25">
      <c r="B31" s="43"/>
      <c r="E31" s="36"/>
    </row>
    <row r="32" spans="2:10" ht="14.25">
      <c r="B32" s="17">
        <f>$B30</f>
        <v>45</v>
      </c>
      <c r="C32" s="14">
        <f>SQRT($F$6^2+$F$4*$F$6*SIN($B32*PI()/180)+F$4^2/4)</f>
        <v>1.6095645533913656</v>
      </c>
      <c r="D32" s="14">
        <f>SQRT($F$6^2-$F$4*$F$6*SIN($B32*PI()/180)+F$4^2/4)</f>
        <v>1.3979635004055198</v>
      </c>
      <c r="E32" s="14">
        <f t="shared" si="2"/>
        <v>0.21160105298584586</v>
      </c>
      <c r="F32" s="8">
        <f>(C32-D32)/343*1000</f>
        <v>0.6169126909208335</v>
      </c>
      <c r="G32" s="9">
        <f>20*LOG(C32/D32)</f>
        <v>1.2242513345294856</v>
      </c>
      <c r="H32" s="24">
        <f>21.090084*F32^4-61.293151*F32^3+17.099029*F32*F32+107.74868*F32</f>
        <v>61.643092505355796</v>
      </c>
      <c r="I32" s="24">
        <f>1.729349556*10^-4*G32^4-4.932667998*10^-3*G32^3-0.1485249855*G32*G32+8.818633058*G32</f>
        <v>10.564952867128502</v>
      </c>
      <c r="J32" s="23">
        <f>H32+I32</f>
        <v>72.20804537248429</v>
      </c>
    </row>
  </sheetData>
  <printOptions/>
  <pageMargins left="0.75" right="0.75" top="1" bottom="1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Bestimmen der Hörereignisrichtung bei Laufzeit Stereofonie 2 - sengpielaudio</dc:title>
  <dc:subject>Kreisförmige Klangkörper-Aufstellung</dc:subject>
  <dc:creator>Eberhard Sengpiel - sengpielaudio</dc:creator>
  <cp:keywords/>
  <dc:description/>
  <cp:lastModifiedBy> </cp:lastModifiedBy>
  <dcterms:created xsi:type="dcterms:W3CDTF">1998-02-22T20:20:02Z</dcterms:created>
  <dcterms:modified xsi:type="dcterms:W3CDTF">2006-09-30T04:23:33Z</dcterms:modified>
  <cp:category/>
  <cp:version/>
  <cp:contentType/>
  <cp:contentStatus/>
</cp:coreProperties>
</file>